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G:\Bokhaldssvið\Millifærslur DSG\ÍL sjóður\Húsbréf\"/>
    </mc:Choice>
  </mc:AlternateContent>
  <xr:revisionPtr revIDLastSave="0" documentId="13_ncr:1_{EAFE3C0F-A5D8-4AEF-8F40-AB07CAA0F064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Forsendur" sheetId="2" r:id="rId1"/>
    <sheet name="Verð des 2021" sheetId="1" r:id="rId2"/>
    <sheet name="Sheet1" sheetId="3" r:id="rId3"/>
  </sheets>
  <definedNames>
    <definedName name="Dags_visit_naest">'Verð des 2021'!$A$14</definedName>
    <definedName name="LVT">'Verð des 2021'!$C$9</definedName>
    <definedName name="NVT">'Verð des 2021'!$C$10</definedName>
    <definedName name="NvtNæstaMánaðar">Forsendur!$D$4</definedName>
    <definedName name="NvtÞessaMánaðar">Forsendur!$C$4</definedName>
    <definedName name="_xlnm.Print_Area" localSheetId="1">'Verð des 2021'!$B$7:$N$44,'Verð des 2021'!$B$46:$N$82</definedName>
    <definedName name="_xlnm.Print_Titles" localSheetId="1">'Verð des 2021'!$1:$5</definedName>
    <definedName name="TABLE" localSheetId="0">Forsendur!#REF!</definedName>
    <definedName name="TABLE_2" localSheetId="0">Forsendur!#REF!</definedName>
    <definedName name="Verdb_raun">'Verð des 2021'!$C$14</definedName>
    <definedName name="verdbspa">'Verð des 2021'!$C$13</definedName>
    <definedName name="VerðBólgaMánaðarins">Forsendur!$D$6</definedName>
    <definedName name="VerðBólguSpáSeðlabanka">Forsendur!$C$6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8" i="2" l="1"/>
  <c r="C5" i="2" l="1"/>
  <c r="D6" i="2" l="1"/>
  <c r="C6" i="2" l="1"/>
  <c r="C7" i="2" l="1"/>
  <c r="D7" i="2"/>
  <c r="H1" i="1" l="1"/>
  <c r="B16" i="2" l="1"/>
  <c r="B17" i="2"/>
  <c r="B19" i="2" l="1"/>
  <c r="B20" i="2"/>
  <c r="B21" i="2"/>
  <c r="B22" i="2"/>
  <c r="B23" i="2"/>
  <c r="B24" i="2"/>
  <c r="B25" i="2"/>
  <c r="B26" i="2"/>
  <c r="B27" i="2"/>
  <c r="B28" i="2"/>
  <c r="B18" i="2"/>
  <c r="L2" i="1" l="1"/>
  <c r="C10" i="1" l="1"/>
  <c r="C13" i="1" l="1"/>
  <c r="A14" i="1"/>
  <c r="C9" i="1"/>
  <c r="C14" i="1"/>
  <c r="C53" i="1" s="1"/>
  <c r="C17" i="1"/>
  <c r="C18" i="1" s="1"/>
  <c r="C56" i="1"/>
  <c r="C57" i="1" s="1"/>
  <c r="L4" i="1"/>
  <c r="J4" i="1"/>
  <c r="J3" i="1"/>
  <c r="I1" i="1"/>
  <c r="C49" i="1"/>
  <c r="C48" i="1"/>
  <c r="B55" i="1"/>
  <c r="C52" i="1" l="1"/>
  <c r="A56" i="1"/>
  <c r="G56" i="1" s="1"/>
  <c r="A55" i="1"/>
  <c r="E55" i="1" s="1"/>
  <c r="B14" i="1"/>
  <c r="B53" i="1" s="1"/>
  <c r="A17" i="1"/>
  <c r="C19" i="1"/>
  <c r="A18" i="1"/>
  <c r="F18" i="1" s="1"/>
  <c r="C58" i="1"/>
  <c r="A57" i="1"/>
  <c r="H57" i="1" s="1"/>
  <c r="A16" i="1"/>
  <c r="H16" i="1" s="1"/>
  <c r="G57" i="1" l="1"/>
  <c r="H55" i="1"/>
  <c r="G55" i="1"/>
  <c r="F56" i="1"/>
  <c r="F57" i="1"/>
  <c r="H56" i="1"/>
  <c r="F55" i="1"/>
  <c r="N16" i="1"/>
  <c r="L16" i="1"/>
  <c r="K16" i="1"/>
  <c r="I16" i="1"/>
  <c r="E16" i="1"/>
  <c r="M16" i="1"/>
  <c r="G16" i="1"/>
  <c r="J16" i="1"/>
  <c r="F16" i="1"/>
  <c r="K17" i="1"/>
  <c r="G17" i="1"/>
  <c r="N17" i="1"/>
  <c r="J17" i="1"/>
  <c r="F17" i="1"/>
  <c r="L17" i="1"/>
  <c r="H17" i="1"/>
  <c r="D17" i="1"/>
  <c r="M17" i="1"/>
  <c r="I17" i="1"/>
  <c r="E17" i="1"/>
  <c r="L55" i="1"/>
  <c r="N55" i="1"/>
  <c r="J55" i="1"/>
  <c r="M56" i="1"/>
  <c r="N56" i="1"/>
  <c r="L56" i="1"/>
  <c r="K55" i="1"/>
  <c r="K56" i="1"/>
  <c r="M55" i="1"/>
  <c r="M57" i="1"/>
  <c r="L57" i="1"/>
  <c r="K57" i="1"/>
  <c r="N57" i="1"/>
  <c r="L18" i="1"/>
  <c r="J18" i="1"/>
  <c r="D57" i="1"/>
  <c r="G18" i="1"/>
  <c r="J57" i="1"/>
  <c r="E56" i="1"/>
  <c r="E18" i="1"/>
  <c r="J56" i="1"/>
  <c r="N18" i="1"/>
  <c r="K18" i="1"/>
  <c r="E57" i="1"/>
  <c r="D18" i="1"/>
  <c r="I56" i="1"/>
  <c r="I18" i="1"/>
  <c r="I57" i="1"/>
  <c r="D56" i="1"/>
  <c r="H18" i="1"/>
  <c r="D55" i="1"/>
  <c r="I55" i="1"/>
  <c r="M18" i="1"/>
  <c r="A19" i="1"/>
  <c r="H19" i="1" s="1"/>
  <c r="C20" i="1"/>
  <c r="C59" i="1"/>
  <c r="A58" i="1"/>
  <c r="N58" i="1" l="1"/>
  <c r="G58" i="1"/>
  <c r="F58" i="1"/>
  <c r="H58" i="1"/>
  <c r="M58" i="1"/>
  <c r="L58" i="1"/>
  <c r="K58" i="1"/>
  <c r="E58" i="1"/>
  <c r="J58" i="1"/>
  <c r="D58" i="1"/>
  <c r="I58" i="1"/>
  <c r="K19" i="1"/>
  <c r="M19" i="1"/>
  <c r="D19" i="1"/>
  <c r="G19" i="1"/>
  <c r="N19" i="1"/>
  <c r="I19" i="1"/>
  <c r="J19" i="1"/>
  <c r="E19" i="1"/>
  <c r="L19" i="1"/>
  <c r="F19" i="1"/>
  <c r="C60" i="1"/>
  <c r="A59" i="1"/>
  <c r="C21" i="1"/>
  <c r="A20" i="1"/>
  <c r="K59" i="1" l="1"/>
  <c r="F59" i="1"/>
  <c r="G59" i="1"/>
  <c r="H59" i="1"/>
  <c r="L59" i="1"/>
  <c r="N59" i="1"/>
  <c r="M59" i="1"/>
  <c r="M20" i="1"/>
  <c r="G20" i="1"/>
  <c r="I20" i="1"/>
  <c r="L20" i="1"/>
  <c r="N20" i="1"/>
  <c r="E20" i="1"/>
  <c r="H20" i="1"/>
  <c r="J20" i="1"/>
  <c r="D20" i="1"/>
  <c r="K20" i="1"/>
  <c r="F20" i="1"/>
  <c r="J59" i="1"/>
  <c r="I59" i="1"/>
  <c r="D59" i="1"/>
  <c r="E59" i="1"/>
  <c r="A21" i="1"/>
  <c r="C22" i="1"/>
  <c r="C61" i="1"/>
  <c r="A60" i="1"/>
  <c r="L60" i="1" l="1"/>
  <c r="F60" i="1"/>
  <c r="G60" i="1"/>
  <c r="H60" i="1"/>
  <c r="K60" i="1"/>
  <c r="N60" i="1"/>
  <c r="M60" i="1"/>
  <c r="E21" i="1"/>
  <c r="L21" i="1"/>
  <c r="G21" i="1"/>
  <c r="N21" i="1"/>
  <c r="H21" i="1"/>
  <c r="J21" i="1"/>
  <c r="M21" i="1"/>
  <c r="D21" i="1"/>
  <c r="F21" i="1"/>
  <c r="I21" i="1"/>
  <c r="K21" i="1"/>
  <c r="D60" i="1"/>
  <c r="I60" i="1"/>
  <c r="J60" i="1"/>
  <c r="E60" i="1"/>
  <c r="C62" i="1"/>
  <c r="A61" i="1"/>
  <c r="C23" i="1"/>
  <c r="A22" i="1"/>
  <c r="M61" i="1" l="1"/>
  <c r="G61" i="1"/>
  <c r="H61" i="1"/>
  <c r="F61" i="1"/>
  <c r="K61" i="1"/>
  <c r="L61" i="1"/>
  <c r="N61" i="1"/>
  <c r="G22" i="1"/>
  <c r="J22" i="1"/>
  <c r="L22" i="1"/>
  <c r="F22" i="1"/>
  <c r="M22" i="1"/>
  <c r="H22" i="1"/>
  <c r="I22" i="1"/>
  <c r="D22" i="1"/>
  <c r="K22" i="1"/>
  <c r="N22" i="1"/>
  <c r="E22" i="1"/>
  <c r="D61" i="1"/>
  <c r="I61" i="1"/>
  <c r="E61" i="1"/>
  <c r="J61" i="1"/>
  <c r="A23" i="1"/>
  <c r="C24" i="1"/>
  <c r="A62" i="1"/>
  <c r="C63" i="1"/>
  <c r="K62" i="1" l="1"/>
  <c r="H62" i="1"/>
  <c r="F62" i="1"/>
  <c r="G62" i="1"/>
  <c r="N62" i="1"/>
  <c r="M62" i="1"/>
  <c r="L62" i="1"/>
  <c r="L23" i="1"/>
  <c r="F23" i="1"/>
  <c r="H23" i="1"/>
  <c r="K23" i="1"/>
  <c r="M23" i="1"/>
  <c r="D23" i="1"/>
  <c r="G23" i="1"/>
  <c r="N23" i="1"/>
  <c r="I23" i="1"/>
  <c r="J23" i="1"/>
  <c r="E23" i="1"/>
  <c r="I62" i="1"/>
  <c r="E62" i="1"/>
  <c r="J62" i="1"/>
  <c r="D62" i="1"/>
  <c r="C25" i="1"/>
  <c r="A24" i="1"/>
  <c r="C64" i="1"/>
  <c r="A63" i="1"/>
  <c r="M63" i="1" l="1"/>
  <c r="G63" i="1"/>
  <c r="H63" i="1"/>
  <c r="F63" i="1"/>
  <c r="K63" i="1"/>
  <c r="L63" i="1"/>
  <c r="N63" i="1"/>
  <c r="E63" i="1"/>
  <c r="J63" i="1"/>
  <c r="I63" i="1"/>
  <c r="D63" i="1"/>
  <c r="D24" i="1"/>
  <c r="K24" i="1"/>
  <c r="F24" i="1"/>
  <c r="M24" i="1"/>
  <c r="G24" i="1"/>
  <c r="I24" i="1"/>
  <c r="L24" i="1"/>
  <c r="N24" i="1"/>
  <c r="E24" i="1"/>
  <c r="H24" i="1"/>
  <c r="J24" i="1"/>
  <c r="A64" i="1"/>
  <c r="H64" i="1" s="1"/>
  <c r="C65" i="1"/>
  <c r="A25" i="1"/>
  <c r="C26" i="1"/>
  <c r="M64" i="1" l="1"/>
  <c r="F64" i="1"/>
  <c r="G64" i="1"/>
  <c r="L64" i="1"/>
  <c r="K64" i="1"/>
  <c r="N64" i="1"/>
  <c r="F25" i="1"/>
  <c r="I25" i="1"/>
  <c r="K25" i="1"/>
  <c r="E25" i="1"/>
  <c r="L25" i="1"/>
  <c r="G25" i="1"/>
  <c r="N25" i="1"/>
  <c r="H25" i="1"/>
  <c r="J25" i="1"/>
  <c r="M25" i="1"/>
  <c r="D25" i="1"/>
  <c r="J64" i="1"/>
  <c r="E64" i="1"/>
  <c r="D64" i="1"/>
  <c r="I64" i="1"/>
  <c r="C66" i="1"/>
  <c r="A65" i="1"/>
  <c r="C27" i="1"/>
  <c r="A26" i="1"/>
  <c r="M65" i="1" l="1"/>
  <c r="F65" i="1"/>
  <c r="G65" i="1"/>
  <c r="H65" i="1"/>
  <c r="K65" i="1"/>
  <c r="L65" i="1"/>
  <c r="N65" i="1"/>
  <c r="K26" i="1"/>
  <c r="N26" i="1"/>
  <c r="E26" i="1"/>
  <c r="G26" i="1"/>
  <c r="J26" i="1"/>
  <c r="L26" i="1"/>
  <c r="F26" i="1"/>
  <c r="M26" i="1"/>
  <c r="H26" i="1"/>
  <c r="I26" i="1"/>
  <c r="D26" i="1"/>
  <c r="E65" i="1"/>
  <c r="J65" i="1"/>
  <c r="D65" i="1"/>
  <c r="I65" i="1"/>
  <c r="A27" i="1"/>
  <c r="C28" i="1"/>
  <c r="A66" i="1"/>
  <c r="C67" i="1"/>
  <c r="K66" i="1" l="1"/>
  <c r="G66" i="1"/>
  <c r="H66" i="1"/>
  <c r="F66" i="1"/>
  <c r="N66" i="1"/>
  <c r="M66" i="1"/>
  <c r="L66" i="1"/>
  <c r="J27" i="1"/>
  <c r="E27" i="1"/>
  <c r="L27" i="1"/>
  <c r="F27" i="1"/>
  <c r="H27" i="1"/>
  <c r="K27" i="1"/>
  <c r="M27" i="1"/>
  <c r="D27" i="1"/>
  <c r="G27" i="1"/>
  <c r="N27" i="1"/>
  <c r="I27" i="1"/>
  <c r="J66" i="1"/>
  <c r="D66" i="1"/>
  <c r="I66" i="1"/>
  <c r="E66" i="1"/>
  <c r="C68" i="1"/>
  <c r="A67" i="1"/>
  <c r="A28" i="1"/>
  <c r="C29" i="1"/>
  <c r="N67" i="1" l="1"/>
  <c r="H67" i="1"/>
  <c r="F67" i="1"/>
  <c r="G67" i="1"/>
  <c r="M67" i="1"/>
  <c r="K67" i="1"/>
  <c r="L67" i="1"/>
  <c r="I28" i="1"/>
  <c r="H28" i="1"/>
  <c r="J28" i="1"/>
  <c r="D28" i="1"/>
  <c r="F28" i="1"/>
  <c r="G28" i="1"/>
  <c r="K28" i="1"/>
  <c r="M28" i="1"/>
  <c r="L28" i="1"/>
  <c r="N28" i="1"/>
  <c r="E28" i="1"/>
  <c r="I67" i="1"/>
  <c r="D67" i="1"/>
  <c r="E67" i="1"/>
  <c r="J67" i="1"/>
  <c r="C69" i="1"/>
  <c r="A68" i="1"/>
  <c r="A29" i="1"/>
  <c r="C30" i="1"/>
  <c r="N68" i="1" l="1"/>
  <c r="G68" i="1"/>
  <c r="K68" i="1"/>
  <c r="H68" i="1"/>
  <c r="F68" i="1"/>
  <c r="C70" i="1"/>
  <c r="M68" i="1"/>
  <c r="L68" i="1"/>
  <c r="M29" i="1"/>
  <c r="L29" i="1"/>
  <c r="I29" i="1"/>
  <c r="H29" i="1"/>
  <c r="D29" i="1"/>
  <c r="K29" i="1"/>
  <c r="N29" i="1"/>
  <c r="J29" i="1"/>
  <c r="E29" i="1"/>
  <c r="G29" i="1"/>
  <c r="F29" i="1"/>
  <c r="D68" i="1"/>
  <c r="I68" i="1"/>
  <c r="J68" i="1"/>
  <c r="E68" i="1"/>
  <c r="A69" i="1"/>
  <c r="A30" i="1"/>
  <c r="C31" i="1"/>
  <c r="G69" i="1" l="1"/>
  <c r="F69" i="1"/>
  <c r="H69" i="1"/>
  <c r="L69" i="1"/>
  <c r="I69" i="1"/>
  <c r="N69" i="1"/>
  <c r="M69" i="1"/>
  <c r="K69" i="1"/>
  <c r="E69" i="1"/>
  <c r="J69" i="1"/>
  <c r="D69" i="1"/>
  <c r="I30" i="1"/>
  <c r="D30" i="1"/>
  <c r="G30" i="1"/>
  <c r="K30" i="1"/>
  <c r="N30" i="1"/>
  <c r="J30" i="1"/>
  <c r="M30" i="1"/>
  <c r="L30" i="1"/>
  <c r="F30" i="1"/>
  <c r="E30" i="1"/>
  <c r="H30" i="1"/>
  <c r="A31" i="1"/>
  <c r="C32" i="1"/>
  <c r="A70" i="1"/>
  <c r="C71" i="1"/>
  <c r="N70" i="1" l="1"/>
  <c r="F70" i="1"/>
  <c r="G70" i="1"/>
  <c r="H70" i="1"/>
  <c r="M70" i="1"/>
  <c r="L70" i="1"/>
  <c r="K70" i="1"/>
  <c r="J70" i="1"/>
  <c r="D70" i="1"/>
  <c r="I70" i="1"/>
  <c r="E70" i="1"/>
  <c r="G31" i="1"/>
  <c r="I31" i="1"/>
  <c r="N31" i="1"/>
  <c r="E31" i="1"/>
  <c r="L31" i="1"/>
  <c r="J31" i="1"/>
  <c r="H31" i="1"/>
  <c r="K31" i="1"/>
  <c r="F31" i="1"/>
  <c r="M31" i="1"/>
  <c r="D31" i="1"/>
  <c r="A71" i="1"/>
  <c r="C72" i="1"/>
  <c r="A32" i="1"/>
  <c r="C33" i="1"/>
  <c r="L71" i="1" l="1"/>
  <c r="G71" i="1"/>
  <c r="H71" i="1"/>
  <c r="F71" i="1"/>
  <c r="N71" i="1"/>
  <c r="M71" i="1"/>
  <c r="K71" i="1"/>
  <c r="E32" i="1"/>
  <c r="L32" i="1"/>
  <c r="K32" i="1"/>
  <c r="N32" i="1"/>
  <c r="I32" i="1"/>
  <c r="H32" i="1"/>
  <c r="G32" i="1"/>
  <c r="J32" i="1"/>
  <c r="D32" i="1"/>
  <c r="F32" i="1"/>
  <c r="M32" i="1"/>
  <c r="I71" i="1"/>
  <c r="D71" i="1"/>
  <c r="E71" i="1"/>
  <c r="J71" i="1"/>
  <c r="A33" i="1"/>
  <c r="C34" i="1"/>
  <c r="A72" i="1"/>
  <c r="C73" i="1"/>
  <c r="L72" i="1" l="1"/>
  <c r="H72" i="1"/>
  <c r="F72" i="1"/>
  <c r="G72" i="1"/>
  <c r="K72" i="1"/>
  <c r="N72" i="1"/>
  <c r="M72" i="1"/>
  <c r="D72" i="1"/>
  <c r="I72" i="1"/>
  <c r="J72" i="1"/>
  <c r="E72" i="1"/>
  <c r="D33" i="1"/>
  <c r="N33" i="1"/>
  <c r="M33" i="1"/>
  <c r="J33" i="1"/>
  <c r="I33" i="1"/>
  <c r="K33" i="1"/>
  <c r="F33" i="1"/>
  <c r="E33" i="1"/>
  <c r="L33" i="1"/>
  <c r="H33" i="1"/>
  <c r="G33" i="1"/>
  <c r="A73" i="1"/>
  <c r="C74" i="1"/>
  <c r="A34" i="1"/>
  <c r="C35" i="1"/>
  <c r="M73" i="1" l="1"/>
  <c r="H73" i="1"/>
  <c r="F73" i="1"/>
  <c r="G73" i="1"/>
  <c r="K73" i="1"/>
  <c r="L73" i="1"/>
  <c r="N73" i="1"/>
  <c r="I73" i="1"/>
  <c r="E73" i="1"/>
  <c r="J73" i="1"/>
  <c r="D73" i="1"/>
  <c r="F34" i="1"/>
  <c r="H34" i="1"/>
  <c r="M34" i="1"/>
  <c r="D34" i="1"/>
  <c r="N34" i="1"/>
  <c r="I34" i="1"/>
  <c r="E34" i="1"/>
  <c r="G34" i="1"/>
  <c r="J34" i="1"/>
  <c r="L34" i="1"/>
  <c r="K34" i="1"/>
  <c r="A35" i="1"/>
  <c r="C36" i="1"/>
  <c r="A74" i="1"/>
  <c r="C75" i="1"/>
  <c r="L74" i="1" l="1"/>
  <c r="F74" i="1"/>
  <c r="H74" i="1"/>
  <c r="G74" i="1"/>
  <c r="K74" i="1"/>
  <c r="N74" i="1"/>
  <c r="M74" i="1"/>
  <c r="E74" i="1"/>
  <c r="J74" i="1"/>
  <c r="D74" i="1"/>
  <c r="I74" i="1"/>
  <c r="K35" i="1"/>
  <c r="J35" i="1"/>
  <c r="N35" i="1"/>
  <c r="M35" i="1"/>
  <c r="L35" i="1"/>
  <c r="G35" i="1"/>
  <c r="F35" i="1"/>
  <c r="I35" i="1"/>
  <c r="H35" i="1"/>
  <c r="E35" i="1"/>
  <c r="D35" i="1"/>
  <c r="A75" i="1"/>
  <c r="C76" i="1"/>
  <c r="A36" i="1"/>
  <c r="C37" i="1"/>
  <c r="N75" i="1" l="1"/>
  <c r="F75" i="1"/>
  <c r="G75" i="1"/>
  <c r="H75" i="1"/>
  <c r="M75" i="1"/>
  <c r="K75" i="1"/>
  <c r="L75" i="1"/>
  <c r="L36" i="1"/>
  <c r="N36" i="1"/>
  <c r="M36" i="1"/>
  <c r="H36" i="1"/>
  <c r="J36" i="1"/>
  <c r="I36" i="1"/>
  <c r="D36" i="1"/>
  <c r="G36" i="1"/>
  <c r="K36" i="1"/>
  <c r="F36" i="1"/>
  <c r="E36" i="1"/>
  <c r="J75" i="1"/>
  <c r="I75" i="1"/>
  <c r="D75" i="1"/>
  <c r="E75" i="1"/>
  <c r="A37" i="1"/>
  <c r="C38" i="1"/>
  <c r="C39" i="1" s="1"/>
  <c r="A76" i="1"/>
  <c r="C77" i="1"/>
  <c r="L76" i="1" l="1"/>
  <c r="F76" i="1"/>
  <c r="G76" i="1"/>
  <c r="H76" i="1"/>
  <c r="K76" i="1"/>
  <c r="N76" i="1"/>
  <c r="M76" i="1"/>
  <c r="D76" i="1"/>
  <c r="I76" i="1"/>
  <c r="J76" i="1"/>
  <c r="E76" i="1"/>
  <c r="E37" i="1"/>
  <c r="G37" i="1"/>
  <c r="F37" i="1"/>
  <c r="H37" i="1"/>
  <c r="M37" i="1"/>
  <c r="D37" i="1"/>
  <c r="L37" i="1"/>
  <c r="N37" i="1"/>
  <c r="I37" i="1"/>
  <c r="K37" i="1"/>
  <c r="J37" i="1"/>
  <c r="A77" i="1"/>
  <c r="C78" i="1"/>
  <c r="A38" i="1"/>
  <c r="K77" i="1" l="1"/>
  <c r="H77" i="1"/>
  <c r="F77" i="1"/>
  <c r="G77" i="1"/>
  <c r="L77" i="1"/>
  <c r="N77" i="1"/>
  <c r="M77" i="1"/>
  <c r="J38" i="1"/>
  <c r="E38" i="1"/>
  <c r="L38" i="1"/>
  <c r="F38" i="1"/>
  <c r="H38" i="1"/>
  <c r="G38" i="1"/>
  <c r="K38" i="1"/>
  <c r="M38" i="1"/>
  <c r="D38" i="1"/>
  <c r="N38" i="1"/>
  <c r="I38" i="1"/>
  <c r="D77" i="1"/>
  <c r="I77" i="1"/>
  <c r="E77" i="1"/>
  <c r="J77" i="1"/>
  <c r="A39" i="1"/>
  <c r="C40" i="1"/>
  <c r="A78" i="1"/>
  <c r="C79" i="1"/>
  <c r="L78" i="1" l="1"/>
  <c r="F78" i="1"/>
  <c r="G78" i="1"/>
  <c r="H78" i="1"/>
  <c r="K78" i="1"/>
  <c r="N78" i="1"/>
  <c r="M78" i="1"/>
  <c r="I78" i="1"/>
  <c r="E78" i="1"/>
  <c r="J78" i="1"/>
  <c r="D78" i="1"/>
  <c r="D39" i="1"/>
  <c r="K39" i="1"/>
  <c r="N39" i="1"/>
  <c r="F39" i="1"/>
  <c r="M39" i="1"/>
  <c r="J39" i="1"/>
  <c r="G39" i="1"/>
  <c r="I39" i="1"/>
  <c r="L39" i="1"/>
  <c r="E39" i="1"/>
  <c r="H39" i="1"/>
  <c r="A40" i="1"/>
  <c r="C41" i="1"/>
  <c r="A79" i="1"/>
  <c r="C80" i="1"/>
  <c r="N79" i="1" l="1"/>
  <c r="H79" i="1"/>
  <c r="F79" i="1"/>
  <c r="G79" i="1"/>
  <c r="M79" i="1"/>
  <c r="K79" i="1"/>
  <c r="L79" i="1"/>
  <c r="E79" i="1"/>
  <c r="J79" i="1"/>
  <c r="I79" i="1"/>
  <c r="D79" i="1"/>
  <c r="D40" i="1"/>
  <c r="G40" i="1"/>
  <c r="F40" i="1"/>
  <c r="I40" i="1"/>
  <c r="K40" i="1"/>
  <c r="E40" i="1"/>
  <c r="L40" i="1"/>
  <c r="N40" i="1"/>
  <c r="H40" i="1"/>
  <c r="J40" i="1"/>
  <c r="M40" i="1"/>
  <c r="A41" i="1"/>
  <c r="C42" i="1"/>
  <c r="A80" i="1"/>
  <c r="C81" i="1"/>
  <c r="M80" i="1" l="1"/>
  <c r="G80" i="1"/>
  <c r="H80" i="1"/>
  <c r="F80" i="1"/>
  <c r="L80" i="1"/>
  <c r="K80" i="1"/>
  <c r="N80" i="1"/>
  <c r="J80" i="1"/>
  <c r="E80" i="1"/>
  <c r="D80" i="1"/>
  <c r="I80" i="1"/>
  <c r="I41" i="1"/>
  <c r="D41" i="1"/>
  <c r="K41" i="1"/>
  <c r="J41" i="1"/>
  <c r="E41" i="1"/>
  <c r="G41" i="1"/>
  <c r="N41" i="1"/>
  <c r="F41" i="1"/>
  <c r="L41" i="1"/>
  <c r="M41" i="1"/>
  <c r="H41" i="1"/>
  <c r="A42" i="1"/>
  <c r="C43" i="1"/>
  <c r="A81" i="1"/>
  <c r="L81" i="1" s="1"/>
  <c r="C82" i="1"/>
  <c r="N81" i="1" l="1"/>
  <c r="K81" i="1"/>
  <c r="M81" i="1"/>
  <c r="E81" i="1"/>
  <c r="H81" i="1"/>
  <c r="J81" i="1"/>
  <c r="D81" i="1"/>
  <c r="F81" i="1"/>
  <c r="G81" i="1"/>
  <c r="I81" i="1"/>
  <c r="N42" i="1"/>
  <c r="G42" i="1"/>
  <c r="J42" i="1"/>
  <c r="L42" i="1"/>
  <c r="F42" i="1"/>
  <c r="H42" i="1"/>
  <c r="M42" i="1"/>
  <c r="I42" i="1"/>
  <c r="E42" i="1"/>
  <c r="D42" i="1"/>
  <c r="K42" i="1"/>
  <c r="A43" i="1"/>
  <c r="A82" i="1"/>
  <c r="M82" i="1" s="1"/>
  <c r="K82" i="1" l="1"/>
  <c r="L82" i="1"/>
  <c r="N82" i="1"/>
  <c r="E43" i="1"/>
  <c r="L43" i="1"/>
  <c r="H43" i="1"/>
  <c r="F43" i="1"/>
  <c r="J43" i="1"/>
  <c r="K43" i="1"/>
  <c r="N43" i="1"/>
  <c r="M43" i="1"/>
  <c r="D43" i="1"/>
  <c r="G43" i="1"/>
  <c r="I43" i="1"/>
  <c r="J82" i="1"/>
  <c r="D82" i="1"/>
  <c r="F82" i="1"/>
  <c r="I82" i="1"/>
  <c r="E82" i="1"/>
  <c r="G82" i="1"/>
  <c r="H8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tc={9612FAD5-4D78-4767-9038-160FE83BE3E2}</author>
    <author>tc={1AF0558A-6BF0-42EC-B73D-167DDC2AC32A}</author>
    <author>tc={87BB1278-58C3-4108-BA43-E6B468E0D4D2}</author>
  </authors>
  <commentList>
    <comment ref="C2" authorId="0" shapeId="0" xr:uid="{9612FAD5-4D78-4767-9038-160FE83BE3E2}">
      <text>
        <t>[Threaded comment]
Your version of Excel allows you to read this threaded comment; however, any edits to it will get removed if the file is opened in a newer version of Excel. Learn more: https://go.microsoft.com/fwlink/?linkid=870924
Comment:
    dagsetning 01.09.2022 eða 1 mánaðar sem innlausn er</t>
      </text>
    </comment>
    <comment ref="C3" authorId="1" shapeId="0" xr:uid="{1AF0558A-6BF0-42EC-B73D-167DDC2AC32A}">
      <text>
        <t>[Threaded comment]
Your version of Excel allows you to read this threaded comment; however, any edits to it will get removed if the file is opened in a newer version of Excel. Learn more: https://go.microsoft.com/fwlink/?linkid=870924
Comment:
    sept vísitala</t>
      </text>
    </comment>
    <comment ref="D3" authorId="2" shapeId="0" xr:uid="{87BB1278-58C3-4108-BA43-E6B468E0D4D2}">
      <text>
        <t>[Threaded comment]
Your version of Excel allows you to read this threaded comment; however, any edits to it will get removed if the file is opened in a newer version of Excel. Learn more: https://go.microsoft.com/fwlink/?linkid=870924
Comment:
    okt Vísitala</t>
      </text>
    </comment>
  </commentList>
</comments>
</file>

<file path=xl/sharedStrings.xml><?xml version="1.0" encoding="utf-8"?>
<sst xmlns="http://schemas.openxmlformats.org/spreadsheetml/2006/main" count="51" uniqueCount="45">
  <si>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</si>
  <si>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</si>
  <si>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</si>
  <si>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</si>
  <si>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</si>
  <si>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</si>
  <si>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</si>
  <si>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</si>
  <si>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</si>
  <si>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</si>
  <si>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</si>
  <si>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</si>
  <si>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</si>
  <si>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</si>
  <si>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</si>
  <si>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</si>
  <si>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</si>
  <si>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</si>
  <si>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</si>
  <si>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</si>
  <si>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</si>
  <si>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</si>
  <si>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</si>
  <si>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</si>
  <si>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</si>
  <si>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</si>
  <si>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</si>
  <si>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Lánskjaravísitala</t>
  </si>
  <si>
    <t>Neysluvísitala</t>
  </si>
  <si>
    <t>Reikniskjalið er verndað gegn breytingum öðrum en "Forsendum" og</t>
  </si>
  <si>
    <t>Útreikningur nýs mánaðar er reiknaður og vistaður undir heitinu "man" í möppu fyrir viðkomandi ár.</t>
  </si>
  <si>
    <t>Vísitölur til útreiknings frá 1 næsta mánaðar skráð þegar hún er birt og hefur þá áhrif á útreikning verðstuðla.</t>
  </si>
  <si>
    <t>Verðb</t>
  </si>
  <si>
    <t>stuðull</t>
  </si>
  <si>
    <t xml:space="preserve">       Reiknað verð Húsbréfa í</t>
  </si>
  <si>
    <t>Verðbólguspá:</t>
  </si>
  <si>
    <t>Reiknidagsetning (þ.e. útreikningur gildir frá)</t>
  </si>
  <si>
    <t>Birtingaráætlun Hagstofunnar...</t>
  </si>
  <si>
    <t>Húsbréfaflokkur:</t>
  </si>
  <si>
    <t>Áætluð birting vísitölu í næsta mánuði:</t>
  </si>
  <si>
    <t>Vextir innan mánaðar</t>
  </si>
  <si>
    <t>01/1 og 2</t>
  </si>
  <si>
    <t>e</t>
  </si>
  <si>
    <r>
      <t xml:space="preserve">er lykilorðið á vernduninni </t>
    </r>
    <r>
      <rPr>
        <i/>
        <sz val="10"/>
        <rFont val="Arial"/>
        <family val="2"/>
      </rPr>
      <t>Fjarstyring</t>
    </r>
  </si>
  <si>
    <t>Er ekki notað lengur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</si>
</sst>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164" formatCode="_-* #,##0\ _k_r_._-;\-* #,##0\ _k_r_._-;_-* &quot;-&quot;\ _k_r_._-;_-@_-"/>
    <numFmt numFmtId="165" formatCode="0.00000000"/>
    <numFmt numFmtId="166" formatCode="0.0"/>
    <numFmt numFmtId="167" formatCode="d\-mmm\-yyyy"/>
    <numFmt numFmtId="168" formatCode="dd/mmm/yyyy"/>
    <numFmt numFmtId="169" formatCode="mmmm"/>
    <numFmt numFmtId="170" formatCode="mmmm\ \ \ \ yyyy"/>
    <numFmt numFmtId="171" formatCode="yyyy"/>
    <numFmt numFmtId="172" formatCode="&quot;Dagnr.&quot;dd"/>
    <numFmt numFmtId="173" formatCode="dddd"/>
    <numFmt numFmtId="174" formatCode="dd/\ \ mmmm"/>
    <numFmt numFmtId="175" formatCode="0.00000"/>
    <numFmt numFmtId="176" formatCode="_-* #,##0.00\ _k_r_._-;\-* #,##0.00\ _k_r_._-;_-* &quot;-&quot;\ _k_r_._-;_-@_-"/>
  </numFmts>
  <fonts count="15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5" fontId="3" fillId="0" borderId="0" xfId="0" applyNumberFormat="1" applyFont="1"/>
    <xf numFmtId="166" fontId="3" fillId="0" borderId="0" xfId="0" applyNumberFormat="1" applyFont="1"/>
    <xf numFmtId="0" fontId="4" fillId="0" borderId="0" xfId="0" applyFont="1" applyAlignment="1">
      <alignment horizontal="left"/>
    </xf>
    <xf numFmtId="169" fontId="4" fillId="0" borderId="0" xfId="0" applyNumberFormat="1" applyFont="1" applyAlignment="1">
      <alignment horizontal="left" wrapText="1"/>
    </xf>
    <xf numFmtId="171" fontId="4" fillId="0" borderId="0" xfId="0" applyNumberFormat="1" applyFont="1" applyAlignment="1">
      <alignment horizontal="left" wrapText="1"/>
    </xf>
    <xf numFmtId="0" fontId="7" fillId="0" borderId="0" xfId="0" applyFont="1"/>
    <xf numFmtId="174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2" fontId="3" fillId="0" borderId="0" xfId="0" applyNumberFormat="1" applyFont="1"/>
    <xf numFmtId="172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5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175" fontId="3" fillId="0" borderId="11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/>
    <xf numFmtId="0" fontId="3" fillId="0" borderId="6" xfId="0" applyFont="1" applyFill="1" applyBorder="1" applyAlignment="1">
      <alignment horizontal="center"/>
    </xf>
    <xf numFmtId="10" fontId="3" fillId="0" borderId="0" xfId="1" applyNumberFormat="1" applyFont="1"/>
    <xf numFmtId="170" fontId="3" fillId="0" borderId="3" xfId="0" applyNumberFormat="1" applyFont="1" applyBorder="1" applyAlignment="1">
      <alignment horizontal="center"/>
    </xf>
    <xf numFmtId="168" fontId="8" fillId="0" borderId="7" xfId="0" applyNumberFormat="1" applyFont="1" applyBorder="1" applyAlignment="1">
      <alignment horizontal="center" wrapText="1"/>
    </xf>
    <xf numFmtId="0" fontId="9" fillId="0" borderId="0" xfId="0" applyFont="1"/>
    <xf numFmtId="10" fontId="3" fillId="0" borderId="12" xfId="0" applyNumberFormat="1" applyFont="1" applyBorder="1" applyAlignment="1">
      <alignment horizontal="center"/>
    </xf>
    <xf numFmtId="10" fontId="3" fillId="0" borderId="3" xfId="1" applyNumberFormat="1" applyFont="1" applyBorder="1" applyAlignment="1">
      <alignment horizontal="center"/>
    </xf>
    <xf numFmtId="0" fontId="10" fillId="0" borderId="9" xfId="0" applyFont="1" applyBorder="1"/>
    <xf numFmtId="0" fontId="3" fillId="0" borderId="8" xfId="0" applyFont="1" applyBorder="1"/>
    <xf numFmtId="174" fontId="11" fillId="0" borderId="1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73" fontId="13" fillId="0" borderId="0" xfId="0" applyNumberFormat="1" applyFont="1" applyAlignment="1">
      <alignment horizontal="left" vertical="top" wrapText="1"/>
    </xf>
    <xf numFmtId="16" fontId="4" fillId="0" borderId="0" xfId="0" applyNumberFormat="1" applyFont="1"/>
    <xf numFmtId="175" fontId="3" fillId="0" borderId="11" xfId="0" applyNumberFormat="1" applyFont="1" applyFill="1" applyBorder="1" applyAlignment="1">
      <alignment horizontal="center"/>
    </xf>
    <xf numFmtId="14" fontId="3" fillId="0" borderId="0" xfId="0" applyNumberFormat="1" applyFont="1"/>
    <xf numFmtId="164" fontId="3" fillId="0" borderId="0" xfId="2" applyFont="1"/>
    <xf numFmtId="0" fontId="3" fillId="3" borderId="6" xfId="0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176" fontId="3" fillId="0" borderId="0" xfId="2" applyNumberFormat="1" applyFont="1"/>
    <xf numFmtId="164" fontId="5" fillId="0" borderId="0" xfId="2" applyFont="1" applyFill="1"/>
    <xf numFmtId="166" fontId="3" fillId="0" borderId="7" xfId="0" applyNumberFormat="1" applyFont="1" applyFill="1" applyBorder="1" applyAlignment="1">
      <alignment horizontal="center"/>
    </xf>
  </cellXfs>
  <cellStyles count="3">
    <cellStyle name="Comma [0]" xfId="2" builtinId="6"/>
    <cellStyle name="Normal" xfId="0" builtinId="0"/>
    <cellStyle name="Percent" xfId="1" builtinId="5"/>
  </cellStyles>
  <dxfs count="0"/>
  <tableStyles count="1" defaultTableStyle="TableStyleMedium9" defaultPivotStyle="PivotStyleLight16">
    <tableStyle name="Invisible" pivot="0" table="0" count="0" xr9:uid="{423095FC-11F8-425C-8558-200D6C1AE94C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152400</xdr:rowOff>
        </xdr:from>
        <xdr:to>
          <xdr:col>1</xdr:col>
          <xdr:colOff>142875</xdr:colOff>
          <xdr:row>0</xdr:row>
          <xdr:rowOff>904875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2</xdr:row>
      <xdr:rowOff>0</xdr:rowOff>
    </xdr:from>
    <xdr:to>
      <xdr:col>11</xdr:col>
      <xdr:colOff>294513</xdr:colOff>
      <xdr:row>8</xdr:row>
      <xdr:rowOff>66406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4725" y="1714500"/>
          <a:ext cx="6095238" cy="21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4</xdr:col>
      <xdr:colOff>40700</xdr:colOff>
      <xdr:row>3</xdr:row>
      <xdr:rowOff>183336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152075" cy="8596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röfn Stína Guðmundsdóttir" id="{677A8462-2443-40B5-852F-B5B49D77B4A4}" userId="S::drofn.s.gudmundsdottir@fjs.is::4353acb0-6939-44ae-b471-75d3710b050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2-07-04T10:46:38.38" personId="{677A8462-2443-40B5-852F-B5B49D77B4A4}" id="{9612FAD5-4D78-4767-9038-160FE83BE3E2}">
    <text>dagsetning 01.09.2022 eða 1 mánaðar sem innlausn er</text>
  </threadedComment>
  <threadedComment ref="C3" dT="2022-07-04T10:45:38.80" personId="{677A8462-2443-40B5-852F-B5B49D77B4A4}" id="{1AF0558A-6BF0-42EC-B73D-167DDC2AC32A}">
    <text>sept vísitala</text>
  </threadedComment>
  <threadedComment ref="D3" dT="2022-07-04T10:45:55.54" personId="{677A8462-2443-40B5-852F-B5B49D77B4A4}" id="{87BB1278-58C3-4108-BA43-E6B468E0D4D2}">
    <text>okt Vísitala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microsoft.com/office/2017/10/relationships/threadedComment" Target="../threadedComments/threadedComment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workbookViewId="0">
      <selection activeCell="D4" sqref="D4"/>
    </sheetView>
  </sheetViews>
  <sheetFormatPr defaultColWidth="9.140625" defaultRowHeight="12.75" x14ac:dyDescent="0.2"/>
  <cols>
    <col min="1" max="1" width="20.140625" style="1" customWidth="1"/>
    <col min="2" max="2" width="18.42578125" style="1" customWidth="1"/>
    <col min="3" max="3" width="16.140625" style="1" bestFit="1" customWidth="1"/>
    <col min="4" max="4" width="26.140625" style="1" customWidth="1"/>
    <col min="5" max="5" width="29.5703125" style="1" customWidth="1"/>
    <col min="6" max="10" width="15.5703125" style="1" customWidth="1"/>
    <col min="11" max="16384" width="9.140625" style="1"/>
  </cols>
  <sheetData>
    <row r="1" spans="1:6" ht="75" customHeight="1" thickBot="1" x14ac:dyDescent="0.25">
      <c r="A1" s="37"/>
      <c r="B1" s="38"/>
      <c r="C1" s="38"/>
      <c r="D1" s="37"/>
      <c r="F1" s="57"/>
    </row>
    <row r="2" spans="1:6" ht="60" customHeight="1" thickBot="1" x14ac:dyDescent="0.25">
      <c r="B2" s="39" t="s">
        <v>36</v>
      </c>
      <c r="C2" s="45">
        <v>44805</v>
      </c>
      <c r="D2" s="40" t="s">
        <v>31</v>
      </c>
      <c r="E2" s="57"/>
      <c r="F2" s="57"/>
    </row>
    <row r="3" spans="1:6" ht="18" customHeight="1" x14ac:dyDescent="0.2">
      <c r="B3" s="41" t="s">
        <v>27</v>
      </c>
      <c r="C3" s="42">
        <v>10929</v>
      </c>
      <c r="D3" s="59">
        <v>10960</v>
      </c>
      <c r="E3" s="61"/>
      <c r="F3" s="61"/>
    </row>
    <row r="4" spans="1:6" ht="17.25" customHeight="1" thickBot="1" x14ac:dyDescent="0.25">
      <c r="B4" s="41" t="s">
        <v>28</v>
      </c>
      <c r="C4" s="63">
        <v>553.5</v>
      </c>
      <c r="D4" s="60">
        <v>555.1</v>
      </c>
    </row>
    <row r="5" spans="1:6" ht="55.5" customHeight="1" thickBot="1" x14ac:dyDescent="0.3">
      <c r="B5" s="39"/>
      <c r="C5" s="44">
        <f>C2</f>
        <v>44805</v>
      </c>
      <c r="D5" s="45"/>
      <c r="E5" s="46"/>
    </row>
    <row r="6" spans="1:6" ht="17.25" customHeight="1" thickBot="1" x14ac:dyDescent="0.25">
      <c r="B6" s="41"/>
      <c r="C6" s="47">
        <f>IF(NvtNæstaMánaðar&gt;0,ROUND((NvtNæstaMánaðar/NvtÞessaMánaðar)^12 - 1,5),"")</f>
        <v>3.5249999999999997E-2</v>
      </c>
      <c r="D6" s="47">
        <f>IF(NvtNæstaMánaðar&gt;0,ROUND((NvtNæstaMánaðar/NvtÞessaMánaðar)^12 - 1,5),"")</f>
        <v>3.5249999999999997E-2</v>
      </c>
      <c r="E6" s="1" t="s">
        <v>44</v>
      </c>
      <c r="F6" s="58"/>
    </row>
    <row r="7" spans="1:6" ht="30" customHeight="1" thickBot="1" x14ac:dyDescent="0.25">
      <c r="B7" s="39" t="s">
        <v>40</v>
      </c>
      <c r="C7" s="48">
        <f>IF(VerðBólgaMánaðarins&lt;&gt;"",ROUND((1+VerðBólgaMánaðarins) ^ (1/12),4) - 1,"")</f>
        <v>2.8999999999999027E-3</v>
      </c>
      <c r="D7" s="48">
        <f>IF(VerðBólgaMánaðarins&lt;&gt;"",ROUND((1+VerðBólgaMánaðarins) ^ (1/12),4) - 1,"")</f>
        <v>2.8999999999999027E-3</v>
      </c>
      <c r="E7" s="43"/>
    </row>
    <row r="8" spans="1:6" ht="26.25" customHeight="1" thickBot="1" x14ac:dyDescent="0.25">
      <c r="B8" s="49" t="s">
        <v>39</v>
      </c>
      <c r="C8" s="50"/>
      <c r="D8" s="51">
        <f>+C20</f>
        <v>43950</v>
      </c>
    </row>
    <row r="9" spans="1:6" ht="24.75" customHeight="1" x14ac:dyDescent="0.2">
      <c r="B9" s="1" t="s">
        <v>29</v>
      </c>
    </row>
    <row r="10" spans="1:6" x14ac:dyDescent="0.2">
      <c r="B10" s="1" t="s">
        <v>43</v>
      </c>
      <c r="D10" s="1" t="s">
        <v>42</v>
      </c>
    </row>
    <row r="11" spans="1:6" x14ac:dyDescent="0.2">
      <c r="B11" s="1" t="s">
        <v>30</v>
      </c>
    </row>
    <row r="15" spans="1:6" ht="15" x14ac:dyDescent="0.25">
      <c r="B15" s="52" t="s">
        <v>37</v>
      </c>
      <c r="C15" s="53"/>
    </row>
    <row r="16" spans="1:6" ht="15" x14ac:dyDescent="0.2">
      <c r="B16" s="54">
        <f>+C16</f>
        <v>0</v>
      </c>
      <c r="C16" s="55"/>
    </row>
    <row r="17" spans="2:3" ht="15" x14ac:dyDescent="0.2">
      <c r="B17" s="54">
        <f>+C17</f>
        <v>43860</v>
      </c>
      <c r="C17" s="55">
        <v>43860</v>
      </c>
    </row>
    <row r="18" spans="2:3" ht="15" x14ac:dyDescent="0.2">
      <c r="B18" s="54">
        <f>+C18</f>
        <v>43888</v>
      </c>
      <c r="C18" s="55">
        <v>43888</v>
      </c>
    </row>
    <row r="19" spans="2:3" ht="15" x14ac:dyDescent="0.2">
      <c r="B19" s="54">
        <f t="shared" ref="B19:B28" si="0">+C19</f>
        <v>43917</v>
      </c>
      <c r="C19" s="55">
        <v>43917</v>
      </c>
    </row>
    <row r="20" spans="2:3" ht="15" x14ac:dyDescent="0.2">
      <c r="B20" s="54">
        <f t="shared" si="0"/>
        <v>43950</v>
      </c>
      <c r="C20" s="55">
        <v>43950</v>
      </c>
    </row>
    <row r="21" spans="2:3" ht="15" x14ac:dyDescent="0.2">
      <c r="B21" s="54">
        <f t="shared" si="0"/>
        <v>43979</v>
      </c>
      <c r="C21" s="55">
        <v>43979</v>
      </c>
    </row>
    <row r="22" spans="2:3" ht="15" x14ac:dyDescent="0.2">
      <c r="B22" s="54">
        <f t="shared" si="0"/>
        <v>44008</v>
      </c>
      <c r="C22" s="55">
        <v>44008</v>
      </c>
    </row>
    <row r="23" spans="2:3" ht="15" x14ac:dyDescent="0.2">
      <c r="B23" s="54">
        <f t="shared" si="0"/>
        <v>44036</v>
      </c>
      <c r="C23" s="55">
        <v>44036</v>
      </c>
    </row>
    <row r="24" spans="2:3" ht="15" x14ac:dyDescent="0.2">
      <c r="B24" s="54">
        <f t="shared" si="0"/>
        <v>44071</v>
      </c>
      <c r="C24" s="55">
        <v>44071</v>
      </c>
    </row>
    <row r="25" spans="2:3" ht="15" x14ac:dyDescent="0.2">
      <c r="B25" s="54">
        <f t="shared" si="0"/>
        <v>44103</v>
      </c>
      <c r="C25" s="55">
        <v>44103</v>
      </c>
    </row>
    <row r="26" spans="2:3" ht="15" x14ac:dyDescent="0.2">
      <c r="B26" s="54">
        <f t="shared" si="0"/>
        <v>44133</v>
      </c>
      <c r="C26" s="55">
        <v>44133</v>
      </c>
    </row>
    <row r="27" spans="2:3" ht="15" x14ac:dyDescent="0.2">
      <c r="B27" s="54">
        <f t="shared" si="0"/>
        <v>44162</v>
      </c>
      <c r="C27" s="55">
        <v>44162</v>
      </c>
    </row>
    <row r="28" spans="2:3" ht="15" x14ac:dyDescent="0.2">
      <c r="B28" s="54">
        <f t="shared" si="0"/>
        <v>44187</v>
      </c>
      <c r="C28" s="55">
        <v>44187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6" r:id="rId4">
          <objectPr defaultSize="0" autoPict="0" r:id="rId5">
            <anchor moveWithCells="1">
              <from>
                <xdr:col>0</xdr:col>
                <xdr:colOff>276225</xdr:colOff>
                <xdr:row>0</xdr:row>
                <xdr:rowOff>152400</xdr:rowOff>
              </from>
              <to>
                <xdr:col>1</xdr:col>
                <xdr:colOff>142875</xdr:colOff>
                <xdr:row>0</xdr:row>
                <xdr:rowOff>904875</xdr:rowOff>
              </to>
            </anchor>
          </objectPr>
        </oleObject>
      </mc:Choice>
      <mc:Fallback>
        <oleObject progId="Paint.Picture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4"/>
  <sheetViews>
    <sheetView tabSelected="1" topLeftCell="B1" workbookViewId="0">
      <selection activeCell="T15" sqref="T15"/>
    </sheetView>
  </sheetViews>
  <sheetFormatPr defaultColWidth="9.140625" defaultRowHeight="12.75" outlineLevelCol="1" x14ac:dyDescent="0.2"/>
  <cols>
    <col min="1" max="1" width="9.140625" style="1" hidden="1" customWidth="1" outlineLevel="1"/>
    <col min="2" max="2" width="12.5703125" style="1" customWidth="1" collapsed="1"/>
    <col min="3" max="3" width="7.570312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5703125" style="1" bestFit="1" customWidth="1"/>
    <col min="12" max="12" width="11.140625" style="1" customWidth="1"/>
    <col min="13" max="13" width="11.140625" style="1" bestFit="1" customWidth="1"/>
    <col min="14" max="14" width="11.42578125" style="1" bestFit="1" customWidth="1"/>
    <col min="15" max="16" width="9.5703125" style="1" customWidth="1"/>
    <col min="17" max="17" width="13.140625" style="1" bestFit="1" customWidth="1"/>
    <col min="18" max="19" width="9.5703125" style="1" customWidth="1"/>
    <col min="20" max="16384" width="9.140625" style="1"/>
  </cols>
  <sheetData>
    <row r="1" spans="1:14" ht="20.25" customHeight="1" x14ac:dyDescent="0.2">
      <c r="E1" s="21" t="s">
        <v>34</v>
      </c>
      <c r="H1" s="22">
        <f>Forsendur!$C$2</f>
        <v>44805</v>
      </c>
      <c r="I1" s="23">
        <f>Forsendur!$C$2</f>
        <v>44805</v>
      </c>
    </row>
    <row r="2" spans="1:14" ht="15" customHeight="1" thickBot="1" x14ac:dyDescent="0.25">
      <c r="K2" s="2" t="s">
        <v>24</v>
      </c>
      <c r="L2" s="3">
        <f>Forsendur!C2</f>
        <v>44805</v>
      </c>
    </row>
    <row r="3" spans="1:14" ht="18.75" customHeight="1" thickTop="1" x14ac:dyDescent="0.2">
      <c r="F3" s="24"/>
      <c r="J3" s="1" t="str">
        <f>IF(Forsendur!D4&gt;0,"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24"/>
      <c r="J4" s="1" t="str">
        <f>IF(Forsendur!D4&gt;0,"","      Áætluð birting vísitölu er")</f>
        <v/>
      </c>
      <c r="L4" s="25" t="str">
        <f>IF(Forsendur!D4&gt;0,"",Forsendur!D8)</f>
        <v/>
      </c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38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11.2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25" customHeight="1" x14ac:dyDescent="0.2">
      <c r="B9" s="1" t="s">
        <v>10</v>
      </c>
      <c r="C9" s="4">
        <f>Forsendur!C3</f>
        <v>10929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25" customHeight="1" x14ac:dyDescent="0.2">
      <c r="C10" s="5">
        <f>Forsendur!C4</f>
        <v>553.5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25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25" customHeight="1" x14ac:dyDescent="0.2">
      <c r="A12" s="6" t="s">
        <v>32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25" customHeight="1" x14ac:dyDescent="0.2">
      <c r="A13" s="6" t="s">
        <v>33</v>
      </c>
      <c r="B13" s="1" t="s">
        <v>35</v>
      </c>
      <c r="C13" s="7">
        <f>Forsendur!C7</f>
        <v>2.8999999999999027E-3</v>
      </c>
      <c r="D13" s="8"/>
      <c r="N13" s="27"/>
    </row>
    <row r="14" spans="1:14" ht="11.25" customHeight="1" x14ac:dyDescent="0.2">
      <c r="A14" s="28">
        <f>IF(DAY(Forsendur!D5)&lt;1,32,DAY(Forsendur!D5))</f>
        <v>32</v>
      </c>
      <c r="B14" s="1" t="str">
        <f>IF(C14&lt;0,"Lækkun vísitölu","Hækkun vísitölu")</f>
        <v>Hækkun vísitölu</v>
      </c>
      <c r="C14" s="7">
        <f>IF(AND(Forsendur!D3&gt;0,Forsendur!D4&gt;0),ROUND(Forsendur!D4/Forsendur!C4-1,4),0)</f>
        <v>2.8999999999999998E-3</v>
      </c>
      <c r="N14" s="8"/>
    </row>
    <row r="15" spans="1:14" ht="11.25" customHeight="1" x14ac:dyDescent="0.2">
      <c r="A15" s="6"/>
    </row>
    <row r="16" spans="1:14" ht="11.25" customHeight="1" x14ac:dyDescent="0.2">
      <c r="A16" s="9">
        <f t="shared" ref="A16:A43" si="0">IF(Dags_visit_naest&gt;C16,verdbspa,Verdb_raun)</f>
        <v>2.8999999999999027E-3</v>
      </c>
      <c r="B16" s="29" t="s">
        <v>26</v>
      </c>
      <c r="C16" s="4">
        <v>1</v>
      </c>
      <c r="D16" s="30">
        <f>ROUND(100000*LVT / D$11 * ((1+D$12/100) ^ ((DAYS360(D$6,$L$2)+$C16-1)/360) * ((1+$A16) ^ (($C16-15)/30))) / 100000,5)</f>
        <v>25.352370000000001</v>
      </c>
      <c r="E16" s="30">
        <f t="shared" ref="D16:N25" si="1">ROUND(100000*LVT / E$11 * ((1+E$12/100) ^ ((DAYS360(E$6,$L$2)+$C16-1)/360) * ((1+$A16) ^ (($C16-15)/30))) / 100000,5)</f>
        <v>22.383030000000002</v>
      </c>
      <c r="F16" s="30">
        <f t="shared" si="1"/>
        <v>23.68796</v>
      </c>
      <c r="G16" s="30">
        <f t="shared" si="1"/>
        <v>23.214089999999999</v>
      </c>
      <c r="H16" s="30">
        <f t="shared" si="1"/>
        <v>22.018519999999999</v>
      </c>
      <c r="I16" s="30">
        <f t="shared" si="1"/>
        <v>20.65606</v>
      </c>
      <c r="J16" s="30">
        <f t="shared" si="1"/>
        <v>20.3446</v>
      </c>
      <c r="K16" s="30">
        <f t="shared" si="1"/>
        <v>20.025320000000001</v>
      </c>
      <c r="L16" s="30">
        <f t="shared" si="1"/>
        <v>19.43364</v>
      </c>
      <c r="M16" s="30">
        <f t="shared" si="1"/>
        <v>19.0304</v>
      </c>
      <c r="N16" s="30">
        <f t="shared" si="1"/>
        <v>18.44228</v>
      </c>
    </row>
    <row r="17" spans="1:14" ht="11.25" customHeight="1" x14ac:dyDescent="0.2">
      <c r="A17" s="9">
        <f t="shared" si="0"/>
        <v>2.8999999999999027E-3</v>
      </c>
      <c r="B17" s="10"/>
      <c r="C17" s="4">
        <f t="shared" ref="C17:C43" si="2">C16+1</f>
        <v>2</v>
      </c>
      <c r="D17" s="30">
        <f t="shared" si="1"/>
        <v>25.35876</v>
      </c>
      <c r="E17" s="30">
        <f t="shared" si="1"/>
        <v>22.388660000000002</v>
      </c>
      <c r="F17" s="30">
        <f t="shared" si="1"/>
        <v>23.69408</v>
      </c>
      <c r="G17" s="30">
        <f t="shared" si="1"/>
        <v>23.220089999999999</v>
      </c>
      <c r="H17" s="30">
        <f t="shared" si="1"/>
        <v>22.02421</v>
      </c>
      <c r="I17" s="30">
        <f t="shared" si="1"/>
        <v>20.6614</v>
      </c>
      <c r="J17" s="30">
        <f t="shared" si="1"/>
        <v>20.34986</v>
      </c>
      <c r="K17" s="30">
        <f t="shared" si="1"/>
        <v>20.0305</v>
      </c>
      <c r="L17" s="30">
        <f t="shared" si="1"/>
        <v>19.438659999999999</v>
      </c>
      <c r="M17" s="30">
        <f t="shared" si="1"/>
        <v>19.035319999999999</v>
      </c>
      <c r="N17" s="30">
        <f t="shared" si="1"/>
        <v>18.447050000000001</v>
      </c>
    </row>
    <row r="18" spans="1:14" ht="11.25" customHeight="1" x14ac:dyDescent="0.2">
      <c r="A18" s="9">
        <f t="shared" si="0"/>
        <v>2.8999999999999027E-3</v>
      </c>
      <c r="B18" s="10"/>
      <c r="C18" s="31">
        <f t="shared" si="2"/>
        <v>3</v>
      </c>
      <c r="D18" s="32">
        <f t="shared" si="1"/>
        <v>25.36515</v>
      </c>
      <c r="E18" s="32">
        <f t="shared" si="1"/>
        <v>22.394300000000001</v>
      </c>
      <c r="F18" s="32">
        <f t="shared" si="1"/>
        <v>23.700199999999999</v>
      </c>
      <c r="G18" s="32">
        <f t="shared" si="1"/>
        <v>23.226089999999999</v>
      </c>
      <c r="H18" s="32">
        <f t="shared" si="1"/>
        <v>22.029900000000001</v>
      </c>
      <c r="I18" s="32">
        <f t="shared" si="1"/>
        <v>20.666740000000001</v>
      </c>
      <c r="J18" s="32">
        <f t="shared" si="1"/>
        <v>20.355119999999999</v>
      </c>
      <c r="K18" s="32">
        <f t="shared" si="1"/>
        <v>20.03567</v>
      </c>
      <c r="L18" s="32">
        <f t="shared" si="1"/>
        <v>19.44369</v>
      </c>
      <c r="M18" s="32">
        <f t="shared" si="1"/>
        <v>19.040240000000001</v>
      </c>
      <c r="N18" s="32">
        <f t="shared" si="1"/>
        <v>18.451820000000001</v>
      </c>
    </row>
    <row r="19" spans="1:14" ht="11.25" customHeight="1" x14ac:dyDescent="0.2">
      <c r="A19" s="9">
        <f t="shared" si="0"/>
        <v>2.8999999999999027E-3</v>
      </c>
      <c r="B19" s="10"/>
      <c r="C19" s="4">
        <f t="shared" si="2"/>
        <v>4</v>
      </c>
      <c r="D19" s="30">
        <f t="shared" si="1"/>
        <v>25.37153</v>
      </c>
      <c r="E19" s="30">
        <f t="shared" si="1"/>
        <v>22.399940000000001</v>
      </c>
      <c r="F19" s="30">
        <f t="shared" si="1"/>
        <v>23.706330000000001</v>
      </c>
      <c r="G19" s="30">
        <f t="shared" si="1"/>
        <v>23.232089999999999</v>
      </c>
      <c r="H19" s="30">
        <f t="shared" si="1"/>
        <v>22.035599999999999</v>
      </c>
      <c r="I19" s="30">
        <f t="shared" si="1"/>
        <v>20.672080000000001</v>
      </c>
      <c r="J19" s="30">
        <f t="shared" si="1"/>
        <v>20.360379999999999</v>
      </c>
      <c r="K19" s="30">
        <f t="shared" si="1"/>
        <v>20.040849999999999</v>
      </c>
      <c r="L19" s="30">
        <f t="shared" si="1"/>
        <v>19.448709999999998</v>
      </c>
      <c r="M19" s="30">
        <f t="shared" si="1"/>
        <v>19.045159999999999</v>
      </c>
      <c r="N19" s="30">
        <f t="shared" si="1"/>
        <v>18.456579999999999</v>
      </c>
    </row>
    <row r="20" spans="1:14" ht="11.25" customHeight="1" x14ac:dyDescent="0.2">
      <c r="A20" s="9">
        <f t="shared" si="0"/>
        <v>2.8999999999999027E-3</v>
      </c>
      <c r="B20" s="10"/>
      <c r="C20" s="4">
        <f t="shared" si="2"/>
        <v>5</v>
      </c>
      <c r="D20" s="30">
        <f t="shared" si="1"/>
        <v>25.37792</v>
      </c>
      <c r="E20" s="30">
        <f t="shared" si="1"/>
        <v>22.40559</v>
      </c>
      <c r="F20" s="30">
        <f t="shared" si="1"/>
        <v>23.71246</v>
      </c>
      <c r="G20" s="30">
        <f t="shared" si="1"/>
        <v>23.23809</v>
      </c>
      <c r="H20" s="30">
        <f t="shared" si="1"/>
        <v>22.04129</v>
      </c>
      <c r="I20" s="30">
        <f t="shared" si="1"/>
        <v>20.677420000000001</v>
      </c>
      <c r="J20" s="30">
        <f t="shared" si="1"/>
        <v>20.365639999999999</v>
      </c>
      <c r="K20" s="30">
        <f t="shared" si="1"/>
        <v>20.046029999999998</v>
      </c>
      <c r="L20" s="30">
        <f t="shared" si="1"/>
        <v>19.45374</v>
      </c>
      <c r="M20" s="30">
        <f t="shared" si="1"/>
        <v>19.050080000000001</v>
      </c>
      <c r="N20" s="30">
        <f t="shared" si="1"/>
        <v>18.461349999999999</v>
      </c>
    </row>
    <row r="21" spans="1:14" s="13" customFormat="1" ht="11.25" customHeight="1" x14ac:dyDescent="0.2">
      <c r="A21" s="11">
        <f t="shared" si="0"/>
        <v>2.8999999999999027E-3</v>
      </c>
      <c r="B21" s="12"/>
      <c r="C21" s="31">
        <f t="shared" si="2"/>
        <v>6</v>
      </c>
      <c r="D21" s="32">
        <f t="shared" si="1"/>
        <v>25.384319999999999</v>
      </c>
      <c r="E21" s="32">
        <f t="shared" si="1"/>
        <v>22.41123</v>
      </c>
      <c r="F21" s="32">
        <f t="shared" si="1"/>
        <v>23.718579999999999</v>
      </c>
      <c r="G21" s="32">
        <f t="shared" si="1"/>
        <v>23.2441</v>
      </c>
      <c r="H21" s="32">
        <f t="shared" si="1"/>
        <v>22.046990000000001</v>
      </c>
      <c r="I21" s="32">
        <f t="shared" si="1"/>
        <v>20.682759999999998</v>
      </c>
      <c r="J21" s="32">
        <f t="shared" si="1"/>
        <v>20.370899999999999</v>
      </c>
      <c r="K21" s="32">
        <f t="shared" si="1"/>
        <v>20.051210000000001</v>
      </c>
      <c r="L21" s="32">
        <f t="shared" si="1"/>
        <v>19.458760000000002</v>
      </c>
      <c r="M21" s="32">
        <f t="shared" si="1"/>
        <v>19.055</v>
      </c>
      <c r="N21" s="32">
        <f t="shared" si="1"/>
        <v>18.46612</v>
      </c>
    </row>
    <row r="22" spans="1:14" ht="11.25" customHeight="1" x14ac:dyDescent="0.2">
      <c r="A22" s="9">
        <f t="shared" si="0"/>
        <v>2.8999999999999027E-3</v>
      </c>
      <c r="B22" s="10"/>
      <c r="C22" s="4">
        <f t="shared" si="2"/>
        <v>7</v>
      </c>
      <c r="D22" s="30">
        <f t="shared" si="1"/>
        <v>25.390709999999999</v>
      </c>
      <c r="E22" s="30">
        <f t="shared" si="1"/>
        <v>22.416869999999999</v>
      </c>
      <c r="F22" s="30">
        <f t="shared" si="1"/>
        <v>23.724710000000002</v>
      </c>
      <c r="G22" s="30">
        <f t="shared" si="1"/>
        <v>23.2501</v>
      </c>
      <c r="H22" s="30">
        <f t="shared" si="1"/>
        <v>22.052679999999999</v>
      </c>
      <c r="I22" s="30">
        <f t="shared" si="1"/>
        <v>20.688110000000002</v>
      </c>
      <c r="J22" s="30">
        <f t="shared" si="1"/>
        <v>20.376169999999998</v>
      </c>
      <c r="K22" s="30">
        <f t="shared" si="1"/>
        <v>20.05639</v>
      </c>
      <c r="L22" s="30">
        <f t="shared" si="1"/>
        <v>19.463789999999999</v>
      </c>
      <c r="M22" s="30">
        <f t="shared" si="1"/>
        <v>19.059930000000001</v>
      </c>
      <c r="N22" s="30">
        <f t="shared" si="1"/>
        <v>18.4709</v>
      </c>
    </row>
    <row r="23" spans="1:14" ht="11.25" customHeight="1" x14ac:dyDescent="0.2">
      <c r="A23" s="9">
        <f t="shared" si="0"/>
        <v>2.8999999999999027E-3</v>
      </c>
      <c r="B23" s="10"/>
      <c r="C23" s="4">
        <f t="shared" si="2"/>
        <v>8</v>
      </c>
      <c r="D23" s="30">
        <f t="shared" si="1"/>
        <v>25.397099999999998</v>
      </c>
      <c r="E23" s="30">
        <f t="shared" si="1"/>
        <v>22.422519999999999</v>
      </c>
      <c r="F23" s="30">
        <f t="shared" si="1"/>
        <v>23.730840000000001</v>
      </c>
      <c r="G23" s="30">
        <f t="shared" si="1"/>
        <v>23.25611</v>
      </c>
      <c r="H23" s="30">
        <f t="shared" si="1"/>
        <v>22.05838</v>
      </c>
      <c r="I23" s="30">
        <f t="shared" si="1"/>
        <v>20.693460000000002</v>
      </c>
      <c r="J23" s="30">
        <f t="shared" si="1"/>
        <v>20.381430000000002</v>
      </c>
      <c r="K23" s="30">
        <f t="shared" si="1"/>
        <v>20.06157</v>
      </c>
      <c r="L23" s="30">
        <f t="shared" si="1"/>
        <v>19.468820000000001</v>
      </c>
      <c r="M23" s="30">
        <f t="shared" si="1"/>
        <v>19.06485</v>
      </c>
      <c r="N23" s="30">
        <f t="shared" si="1"/>
        <v>18.475670000000001</v>
      </c>
    </row>
    <row r="24" spans="1:14" s="13" customFormat="1" ht="11.25" customHeight="1" x14ac:dyDescent="0.2">
      <c r="A24" s="9">
        <f t="shared" si="0"/>
        <v>2.8999999999999027E-3</v>
      </c>
      <c r="B24" s="10"/>
      <c r="C24" s="31">
        <f t="shared" si="2"/>
        <v>9</v>
      </c>
      <c r="D24" s="32">
        <f t="shared" si="1"/>
        <v>25.403500000000001</v>
      </c>
      <c r="E24" s="32">
        <f t="shared" si="1"/>
        <v>22.428170000000001</v>
      </c>
      <c r="F24" s="32">
        <f t="shared" si="1"/>
        <v>23.736979999999999</v>
      </c>
      <c r="G24" s="32">
        <f t="shared" si="1"/>
        <v>23.262119999999999</v>
      </c>
      <c r="H24" s="32">
        <f t="shared" si="1"/>
        <v>22.064080000000001</v>
      </c>
      <c r="I24" s="32">
        <f t="shared" si="1"/>
        <v>20.698799999999999</v>
      </c>
      <c r="J24" s="32">
        <f t="shared" si="1"/>
        <v>20.386700000000001</v>
      </c>
      <c r="K24" s="32">
        <f t="shared" si="1"/>
        <v>20.066759999999999</v>
      </c>
      <c r="L24" s="32">
        <f t="shared" si="1"/>
        <v>19.473849999999999</v>
      </c>
      <c r="M24" s="32">
        <f t="shared" si="1"/>
        <v>19.069780000000002</v>
      </c>
      <c r="N24" s="32">
        <f t="shared" si="1"/>
        <v>18.480440000000002</v>
      </c>
    </row>
    <row r="25" spans="1:14" s="13" customFormat="1" ht="11.25" customHeight="1" x14ac:dyDescent="0.2">
      <c r="A25" s="9">
        <f t="shared" si="0"/>
        <v>2.8999999999999027E-3</v>
      </c>
      <c r="B25" s="10"/>
      <c r="C25" s="33">
        <f t="shared" si="2"/>
        <v>10</v>
      </c>
      <c r="D25" s="30">
        <f t="shared" si="1"/>
        <v>25.4099</v>
      </c>
      <c r="E25" s="30">
        <f t="shared" si="1"/>
        <v>22.433810000000001</v>
      </c>
      <c r="F25" s="30">
        <f t="shared" si="1"/>
        <v>23.743110000000001</v>
      </c>
      <c r="G25" s="30">
        <f t="shared" si="1"/>
        <v>23.268129999999999</v>
      </c>
      <c r="H25" s="30">
        <f t="shared" si="1"/>
        <v>22.069780000000002</v>
      </c>
      <c r="I25" s="30">
        <f t="shared" si="1"/>
        <v>20.704149999999998</v>
      </c>
      <c r="J25" s="30">
        <f t="shared" si="1"/>
        <v>20.391970000000001</v>
      </c>
      <c r="K25" s="30">
        <f t="shared" si="1"/>
        <v>20.071940000000001</v>
      </c>
      <c r="L25" s="30">
        <f t="shared" si="1"/>
        <v>19.47889</v>
      </c>
      <c r="M25" s="30">
        <f t="shared" si="1"/>
        <v>19.07471</v>
      </c>
      <c r="N25" s="30">
        <f t="shared" si="1"/>
        <v>18.485220000000002</v>
      </c>
    </row>
    <row r="26" spans="1:14" s="15" customFormat="1" ht="11.25" customHeight="1" x14ac:dyDescent="0.2">
      <c r="A26" s="9">
        <f t="shared" si="0"/>
        <v>2.8999999999999027E-3</v>
      </c>
      <c r="B26" s="14"/>
      <c r="C26" s="33">
        <f t="shared" si="2"/>
        <v>11</v>
      </c>
      <c r="D26" s="30">
        <f t="shared" ref="D26:N35" si="3">ROUND(100000*LVT / D$11 * ((1+D$12/100) ^ ((DAYS360(D$6,$L$2)+$C26-1)/360) * ((1+$A26) ^ (($C26-15)/30))) / 100000,5)</f>
        <v>25.4163</v>
      </c>
      <c r="E26" s="30">
        <f t="shared" si="3"/>
        <v>22.43946</v>
      </c>
      <c r="F26" s="30">
        <f t="shared" si="3"/>
        <v>23.74925</v>
      </c>
      <c r="G26" s="30">
        <f t="shared" si="3"/>
        <v>23.274149999999999</v>
      </c>
      <c r="H26" s="30">
        <f t="shared" si="3"/>
        <v>22.075489999999999</v>
      </c>
      <c r="I26" s="30">
        <f t="shared" si="3"/>
        <v>20.709499999999998</v>
      </c>
      <c r="J26" s="30">
        <f t="shared" si="3"/>
        <v>20.39724</v>
      </c>
      <c r="K26" s="30">
        <f t="shared" si="3"/>
        <v>20.07713</v>
      </c>
      <c r="L26" s="30">
        <f t="shared" si="3"/>
        <v>19.483920000000001</v>
      </c>
      <c r="M26" s="30">
        <f t="shared" si="3"/>
        <v>19.079640000000001</v>
      </c>
      <c r="N26" s="30">
        <f t="shared" si="3"/>
        <v>18.489999999999998</v>
      </c>
    </row>
    <row r="27" spans="1:14" s="15" customFormat="1" ht="11.25" customHeight="1" x14ac:dyDescent="0.2">
      <c r="A27" s="16">
        <f t="shared" si="0"/>
        <v>2.8999999999999027E-3</v>
      </c>
      <c r="B27" s="14"/>
      <c r="C27" s="31">
        <f t="shared" si="2"/>
        <v>12</v>
      </c>
      <c r="D27" s="32">
        <f t="shared" si="3"/>
        <v>25.422699999999999</v>
      </c>
      <c r="E27" s="32">
        <f t="shared" si="3"/>
        <v>22.445119999999999</v>
      </c>
      <c r="F27" s="32">
        <f t="shared" si="3"/>
        <v>23.755379999999999</v>
      </c>
      <c r="G27" s="32">
        <f t="shared" si="3"/>
        <v>23.280159999999999</v>
      </c>
      <c r="H27" s="32">
        <f t="shared" si="3"/>
        <v>22.081189999999999</v>
      </c>
      <c r="I27" s="32">
        <f t="shared" si="3"/>
        <v>20.714849999999998</v>
      </c>
      <c r="J27" s="32">
        <f t="shared" si="3"/>
        <v>20.402509999999999</v>
      </c>
      <c r="K27" s="32">
        <f t="shared" si="3"/>
        <v>20.082319999999999</v>
      </c>
      <c r="L27" s="32">
        <f t="shared" si="3"/>
        <v>19.488949999999999</v>
      </c>
      <c r="M27" s="32">
        <f t="shared" si="3"/>
        <v>19.084569999999999</v>
      </c>
      <c r="N27" s="32">
        <f t="shared" si="3"/>
        <v>18.494769999999999</v>
      </c>
    </row>
    <row r="28" spans="1:14" s="15" customFormat="1" ht="11.25" customHeight="1" x14ac:dyDescent="0.2">
      <c r="A28" s="16">
        <f t="shared" si="0"/>
        <v>2.8999999999999027E-3</v>
      </c>
      <c r="B28" s="14"/>
      <c r="C28" s="33">
        <f t="shared" si="2"/>
        <v>13</v>
      </c>
      <c r="D28" s="30">
        <f t="shared" si="3"/>
        <v>25.429099999999998</v>
      </c>
      <c r="E28" s="30">
        <f t="shared" si="3"/>
        <v>22.450769999999999</v>
      </c>
      <c r="F28" s="30">
        <f t="shared" si="3"/>
        <v>23.761520000000001</v>
      </c>
      <c r="G28" s="30">
        <f t="shared" si="3"/>
        <v>23.286180000000002</v>
      </c>
      <c r="H28" s="30">
        <f t="shared" si="3"/>
        <v>22.0869</v>
      </c>
      <c r="I28" s="30">
        <f t="shared" si="3"/>
        <v>20.720210000000002</v>
      </c>
      <c r="J28" s="30">
        <f t="shared" si="3"/>
        <v>20.407779999999999</v>
      </c>
      <c r="K28" s="30">
        <f t="shared" si="3"/>
        <v>20.087510000000002</v>
      </c>
      <c r="L28" s="30">
        <f t="shared" si="3"/>
        <v>19.49399</v>
      </c>
      <c r="M28" s="30">
        <f t="shared" si="3"/>
        <v>19.089500000000001</v>
      </c>
      <c r="N28" s="30">
        <f t="shared" si="3"/>
        <v>18.499549999999999</v>
      </c>
    </row>
    <row r="29" spans="1:14" s="15" customFormat="1" ht="11.25" customHeight="1" x14ac:dyDescent="0.2">
      <c r="A29" s="17">
        <f t="shared" si="0"/>
        <v>2.8999999999999027E-3</v>
      </c>
      <c r="B29" s="14"/>
      <c r="C29" s="33">
        <f t="shared" si="2"/>
        <v>14</v>
      </c>
      <c r="D29" s="30">
        <f t="shared" si="3"/>
        <v>25.435510000000001</v>
      </c>
      <c r="E29" s="30">
        <f t="shared" si="3"/>
        <v>22.456420000000001</v>
      </c>
      <c r="F29" s="30">
        <f t="shared" si="3"/>
        <v>23.767659999999999</v>
      </c>
      <c r="G29" s="30">
        <f t="shared" si="3"/>
        <v>23.292190000000002</v>
      </c>
      <c r="H29" s="30">
        <f t="shared" si="3"/>
        <v>22.092610000000001</v>
      </c>
      <c r="I29" s="30">
        <f t="shared" si="3"/>
        <v>20.725560000000002</v>
      </c>
      <c r="J29" s="30">
        <f t="shared" si="3"/>
        <v>20.413049999999998</v>
      </c>
      <c r="K29" s="30">
        <f t="shared" si="3"/>
        <v>20.092700000000001</v>
      </c>
      <c r="L29" s="30">
        <f t="shared" si="3"/>
        <v>19.499030000000001</v>
      </c>
      <c r="M29" s="30">
        <f t="shared" si="3"/>
        <v>19.094429999999999</v>
      </c>
      <c r="N29" s="30">
        <f t="shared" si="3"/>
        <v>18.50433</v>
      </c>
    </row>
    <row r="30" spans="1:14" s="15" customFormat="1" ht="11.25" customHeight="1" x14ac:dyDescent="0.2">
      <c r="A30" s="17">
        <f t="shared" si="0"/>
        <v>2.8999999999999027E-3</v>
      </c>
      <c r="B30" s="14"/>
      <c r="C30" s="31">
        <f t="shared" si="2"/>
        <v>15</v>
      </c>
      <c r="D30" s="32">
        <f t="shared" si="3"/>
        <v>25.44191</v>
      </c>
      <c r="E30" s="32">
        <f t="shared" si="3"/>
        <v>22.46208</v>
      </c>
      <c r="F30" s="32">
        <f t="shared" si="3"/>
        <v>23.773800000000001</v>
      </c>
      <c r="G30" s="32">
        <f t="shared" si="3"/>
        <v>23.298210000000001</v>
      </c>
      <c r="H30" s="32">
        <f t="shared" si="3"/>
        <v>22.098320000000001</v>
      </c>
      <c r="I30" s="32">
        <f t="shared" si="3"/>
        <v>20.730920000000001</v>
      </c>
      <c r="J30" s="32">
        <f t="shared" si="3"/>
        <v>20.418330000000001</v>
      </c>
      <c r="K30" s="32">
        <f t="shared" si="3"/>
        <v>20.09789</v>
      </c>
      <c r="L30" s="32">
        <f t="shared" si="3"/>
        <v>19.504069999999999</v>
      </c>
      <c r="M30" s="32">
        <f t="shared" si="3"/>
        <v>19.09937</v>
      </c>
      <c r="N30" s="32">
        <f t="shared" si="3"/>
        <v>18.509119999999999</v>
      </c>
    </row>
    <row r="31" spans="1:14" s="15" customFormat="1" ht="11.25" customHeight="1" x14ac:dyDescent="0.2">
      <c r="A31" s="17">
        <f t="shared" si="0"/>
        <v>2.8999999999999027E-3</v>
      </c>
      <c r="C31" s="33">
        <f t="shared" si="2"/>
        <v>16</v>
      </c>
      <c r="D31" s="30">
        <f t="shared" si="3"/>
        <v>25.448319999999999</v>
      </c>
      <c r="E31" s="30">
        <f t="shared" si="3"/>
        <v>22.467739999999999</v>
      </c>
      <c r="F31" s="30">
        <f t="shared" si="3"/>
        <v>23.779949999999999</v>
      </c>
      <c r="G31" s="30">
        <f t="shared" si="3"/>
        <v>23.30423</v>
      </c>
      <c r="H31" s="30">
        <f t="shared" si="3"/>
        <v>22.104030000000002</v>
      </c>
      <c r="I31" s="30">
        <f t="shared" si="3"/>
        <v>20.736270000000001</v>
      </c>
      <c r="J31" s="30">
        <f t="shared" si="3"/>
        <v>20.42361</v>
      </c>
      <c r="K31" s="30">
        <f t="shared" si="3"/>
        <v>20.103090000000002</v>
      </c>
      <c r="L31" s="30">
        <f t="shared" si="3"/>
        <v>19.50911</v>
      </c>
      <c r="M31" s="30">
        <f t="shared" si="3"/>
        <v>19.104299999999999</v>
      </c>
      <c r="N31" s="30">
        <f t="shared" si="3"/>
        <v>18.5139</v>
      </c>
    </row>
    <row r="32" spans="1:14" s="15" customFormat="1" ht="11.25" customHeight="1" x14ac:dyDescent="0.2">
      <c r="A32" s="17">
        <f t="shared" si="0"/>
        <v>2.8999999999999027E-3</v>
      </c>
      <c r="C32" s="33">
        <f t="shared" si="2"/>
        <v>17</v>
      </c>
      <c r="D32" s="30">
        <f t="shared" si="3"/>
        <v>25.454730000000001</v>
      </c>
      <c r="E32" s="30">
        <f t="shared" si="3"/>
        <v>22.473400000000002</v>
      </c>
      <c r="F32" s="30">
        <f t="shared" si="3"/>
        <v>23.786090000000002</v>
      </c>
      <c r="G32" s="30">
        <f t="shared" si="3"/>
        <v>23.31026</v>
      </c>
      <c r="H32" s="30">
        <f t="shared" si="3"/>
        <v>22.109739999999999</v>
      </c>
      <c r="I32" s="30">
        <f t="shared" si="3"/>
        <v>20.741630000000001</v>
      </c>
      <c r="J32" s="30">
        <f t="shared" si="3"/>
        <v>20.428879999999999</v>
      </c>
      <c r="K32" s="30">
        <f t="shared" si="3"/>
        <v>20.108280000000001</v>
      </c>
      <c r="L32" s="30">
        <f t="shared" si="3"/>
        <v>19.514150000000001</v>
      </c>
      <c r="M32" s="30">
        <f t="shared" si="3"/>
        <v>19.10924</v>
      </c>
      <c r="N32" s="30">
        <f t="shared" si="3"/>
        <v>18.51868</v>
      </c>
    </row>
    <row r="33" spans="1:19" s="15" customFormat="1" ht="11.25" customHeight="1" x14ac:dyDescent="0.2">
      <c r="A33" s="17">
        <f t="shared" si="0"/>
        <v>2.8999999999999027E-3</v>
      </c>
      <c r="C33" s="31">
        <f t="shared" si="2"/>
        <v>18</v>
      </c>
      <c r="D33" s="32">
        <f t="shared" si="3"/>
        <v>25.46114</v>
      </c>
      <c r="E33" s="32">
        <f t="shared" si="3"/>
        <v>22.47906</v>
      </c>
      <c r="F33" s="32">
        <f t="shared" si="3"/>
        <v>23.79224</v>
      </c>
      <c r="G33" s="32">
        <f t="shared" si="3"/>
        <v>23.316279999999999</v>
      </c>
      <c r="H33" s="32">
        <f t="shared" si="3"/>
        <v>22.115449999999999</v>
      </c>
      <c r="I33" s="32">
        <f t="shared" si="3"/>
        <v>20.74699</v>
      </c>
      <c r="J33" s="32">
        <f t="shared" si="3"/>
        <v>20.434159999999999</v>
      </c>
      <c r="K33" s="32">
        <f t="shared" si="3"/>
        <v>20.113479999999999</v>
      </c>
      <c r="L33" s="32">
        <f t="shared" si="3"/>
        <v>19.519189999999998</v>
      </c>
      <c r="M33" s="32">
        <f t="shared" si="3"/>
        <v>19.114180000000001</v>
      </c>
      <c r="N33" s="32">
        <f t="shared" si="3"/>
        <v>18.52347</v>
      </c>
    </row>
    <row r="34" spans="1:19" s="15" customFormat="1" ht="11.25" customHeight="1" x14ac:dyDescent="0.2">
      <c r="A34" s="17">
        <f t="shared" si="0"/>
        <v>2.8999999999999027E-3</v>
      </c>
      <c r="C34" s="33">
        <f t="shared" si="2"/>
        <v>19</v>
      </c>
      <c r="D34" s="30">
        <f t="shared" si="3"/>
        <v>25.467549999999999</v>
      </c>
      <c r="E34" s="30">
        <f t="shared" si="3"/>
        <v>22.484719999999999</v>
      </c>
      <c r="F34" s="30">
        <f t="shared" si="3"/>
        <v>23.798390000000001</v>
      </c>
      <c r="G34" s="30">
        <f t="shared" si="3"/>
        <v>23.322310000000002</v>
      </c>
      <c r="H34" s="30">
        <f t="shared" si="3"/>
        <v>22.121169999999999</v>
      </c>
      <c r="I34" s="30">
        <f t="shared" si="3"/>
        <v>20.75235</v>
      </c>
      <c r="J34" s="30">
        <f t="shared" si="3"/>
        <v>20.439440000000001</v>
      </c>
      <c r="K34" s="30">
        <f t="shared" si="3"/>
        <v>20.118680000000001</v>
      </c>
      <c r="L34" s="30">
        <f t="shared" si="3"/>
        <v>19.524239999999999</v>
      </c>
      <c r="M34" s="30">
        <f t="shared" si="3"/>
        <v>19.119119999999999</v>
      </c>
      <c r="N34" s="30">
        <f t="shared" si="3"/>
        <v>18.52826</v>
      </c>
    </row>
    <row r="35" spans="1:19" s="15" customFormat="1" ht="11.25" customHeight="1" x14ac:dyDescent="0.2">
      <c r="A35" s="17">
        <f t="shared" si="0"/>
        <v>2.8999999999999027E-3</v>
      </c>
      <c r="C35" s="33">
        <f t="shared" si="2"/>
        <v>20</v>
      </c>
      <c r="D35" s="30">
        <f t="shared" si="3"/>
        <v>25.473970000000001</v>
      </c>
      <c r="E35" s="30">
        <f t="shared" si="3"/>
        <v>22.490379999999998</v>
      </c>
      <c r="F35" s="30">
        <f t="shared" si="3"/>
        <v>23.804539999999999</v>
      </c>
      <c r="G35" s="30">
        <f t="shared" si="3"/>
        <v>23.328330000000001</v>
      </c>
      <c r="H35" s="30">
        <f t="shared" si="3"/>
        <v>22.12688</v>
      </c>
      <c r="I35" s="30">
        <f t="shared" si="3"/>
        <v>20.757719999999999</v>
      </c>
      <c r="J35" s="30">
        <f t="shared" si="3"/>
        <v>20.44472</v>
      </c>
      <c r="K35" s="30">
        <f t="shared" si="3"/>
        <v>20.12387</v>
      </c>
      <c r="L35" s="30">
        <f t="shared" si="3"/>
        <v>19.52928</v>
      </c>
      <c r="M35" s="30">
        <f t="shared" si="3"/>
        <v>19.12406</v>
      </c>
      <c r="N35" s="30">
        <f t="shared" si="3"/>
        <v>18.53304</v>
      </c>
    </row>
    <row r="36" spans="1:19" s="15" customFormat="1" ht="11.25" customHeight="1" x14ac:dyDescent="0.2">
      <c r="A36" s="17">
        <f t="shared" si="0"/>
        <v>2.8999999999999027E-3</v>
      </c>
      <c r="C36" s="31">
        <f t="shared" si="2"/>
        <v>21</v>
      </c>
      <c r="D36" s="32">
        <f t="shared" ref="D36:N43" si="4">ROUND(100000*LVT / D$11 * ((1+D$12/100) ^ ((DAYS360(D$6,$L$2)+$C36-1)/360) * ((1+$A36) ^ (($C36-15)/30))) / 100000,5)</f>
        <v>25.48038</v>
      </c>
      <c r="E36" s="32">
        <f t="shared" si="4"/>
        <v>22.496040000000001</v>
      </c>
      <c r="F36" s="32">
        <f t="shared" si="4"/>
        <v>23.810690000000001</v>
      </c>
      <c r="G36" s="32">
        <f t="shared" si="4"/>
        <v>23.33436</v>
      </c>
      <c r="H36" s="32">
        <f t="shared" si="4"/>
        <v>22.1326</v>
      </c>
      <c r="I36" s="32">
        <f t="shared" si="4"/>
        <v>20.763079999999999</v>
      </c>
      <c r="J36" s="32">
        <f t="shared" si="4"/>
        <v>20.450009999999999</v>
      </c>
      <c r="K36" s="32">
        <f t="shared" si="4"/>
        <v>20.129069999999999</v>
      </c>
      <c r="L36" s="32">
        <f t="shared" si="4"/>
        <v>19.534330000000001</v>
      </c>
      <c r="M36" s="32">
        <f t="shared" si="4"/>
        <v>19.129000000000001</v>
      </c>
      <c r="N36" s="32">
        <f t="shared" si="4"/>
        <v>18.53783</v>
      </c>
    </row>
    <row r="37" spans="1:19" s="15" customFormat="1" ht="11.25" customHeight="1" x14ac:dyDescent="0.2">
      <c r="A37" s="17">
        <f t="shared" si="0"/>
        <v>2.8999999999999027E-3</v>
      </c>
      <c r="C37" s="33">
        <f t="shared" si="2"/>
        <v>22</v>
      </c>
      <c r="D37" s="30">
        <f t="shared" si="4"/>
        <v>25.486799999999999</v>
      </c>
      <c r="E37" s="30">
        <f t="shared" si="4"/>
        <v>22.501709999999999</v>
      </c>
      <c r="F37" s="30">
        <f t="shared" si="4"/>
        <v>23.816839999999999</v>
      </c>
      <c r="G37" s="30">
        <f t="shared" si="4"/>
        <v>23.340389999999999</v>
      </c>
      <c r="H37" s="30">
        <f t="shared" si="4"/>
        <v>22.13832</v>
      </c>
      <c r="I37" s="30">
        <f t="shared" si="4"/>
        <v>20.768450000000001</v>
      </c>
      <c r="J37" s="30">
        <f t="shared" si="4"/>
        <v>20.455290000000002</v>
      </c>
      <c r="K37" s="30">
        <f t="shared" si="4"/>
        <v>20.13428</v>
      </c>
      <c r="L37" s="30">
        <f t="shared" si="4"/>
        <v>19.539380000000001</v>
      </c>
      <c r="M37" s="30">
        <f t="shared" si="4"/>
        <v>19.133939999999999</v>
      </c>
      <c r="N37" s="30">
        <f t="shared" si="4"/>
        <v>18.542619999999999</v>
      </c>
      <c r="P37" s="30"/>
      <c r="Q37" s="30"/>
    </row>
    <row r="38" spans="1:19" s="15" customFormat="1" ht="11.25" customHeight="1" x14ac:dyDescent="0.2">
      <c r="A38" s="17">
        <f t="shared" si="0"/>
        <v>2.8999999999999027E-3</v>
      </c>
      <c r="C38" s="33">
        <f t="shared" si="2"/>
        <v>23</v>
      </c>
      <c r="D38" s="30">
        <f t="shared" si="4"/>
        <v>25.493220000000001</v>
      </c>
      <c r="E38" s="30">
        <f t="shared" si="4"/>
        <v>22.507380000000001</v>
      </c>
      <c r="F38" s="30">
        <f t="shared" si="4"/>
        <v>23.823</v>
      </c>
      <c r="G38" s="30">
        <f t="shared" si="4"/>
        <v>23.346419999999998</v>
      </c>
      <c r="H38" s="30">
        <f t="shared" si="4"/>
        <v>22.14404</v>
      </c>
      <c r="I38" s="30">
        <f t="shared" si="4"/>
        <v>20.773810000000001</v>
      </c>
      <c r="J38" s="30">
        <f t="shared" si="4"/>
        <v>20.46058</v>
      </c>
      <c r="K38" s="30">
        <f t="shared" si="4"/>
        <v>20.139479999999999</v>
      </c>
      <c r="L38" s="30">
        <f t="shared" si="4"/>
        <v>19.544429999999998</v>
      </c>
      <c r="M38" s="30">
        <f t="shared" si="4"/>
        <v>19.13889</v>
      </c>
      <c r="N38" s="30">
        <f t="shared" si="4"/>
        <v>18.547419999999999</v>
      </c>
    </row>
    <row r="39" spans="1:19" s="15" customFormat="1" ht="11.25" customHeight="1" x14ac:dyDescent="0.2">
      <c r="A39" s="17">
        <f t="shared" si="0"/>
        <v>2.8999999999999027E-3</v>
      </c>
      <c r="C39" s="31">
        <f t="shared" si="2"/>
        <v>24</v>
      </c>
      <c r="D39" s="32">
        <f t="shared" si="4"/>
        <v>25.499639999999999</v>
      </c>
      <c r="E39" s="32">
        <f t="shared" si="4"/>
        <v>22.51305</v>
      </c>
      <c r="F39" s="32">
        <f t="shared" si="4"/>
        <v>23.829149999999998</v>
      </c>
      <c r="G39" s="32">
        <f t="shared" si="4"/>
        <v>23.352460000000001</v>
      </c>
      <c r="H39" s="32">
        <f t="shared" si="4"/>
        <v>22.149760000000001</v>
      </c>
      <c r="I39" s="32">
        <f t="shared" si="4"/>
        <v>20.77918</v>
      </c>
      <c r="J39" s="32">
        <f t="shared" si="4"/>
        <v>20.465869999999999</v>
      </c>
      <c r="K39" s="32">
        <f t="shared" si="4"/>
        <v>20.144680000000001</v>
      </c>
      <c r="L39" s="32">
        <f t="shared" si="4"/>
        <v>19.549479999999999</v>
      </c>
      <c r="M39" s="32">
        <f t="shared" si="4"/>
        <v>19.143830000000001</v>
      </c>
      <c r="N39" s="32">
        <f t="shared" si="4"/>
        <v>18.552209999999999</v>
      </c>
    </row>
    <row r="40" spans="1:19" s="15" customFormat="1" ht="11.25" customHeight="1" x14ac:dyDescent="0.2">
      <c r="A40" s="17">
        <f t="shared" si="0"/>
        <v>2.8999999999999027E-3</v>
      </c>
      <c r="C40" s="33">
        <f t="shared" si="2"/>
        <v>25</v>
      </c>
      <c r="D40" s="30">
        <f t="shared" si="4"/>
        <v>25.506060000000002</v>
      </c>
      <c r="E40" s="30">
        <f t="shared" si="4"/>
        <v>22.518719999999998</v>
      </c>
      <c r="F40" s="30">
        <f t="shared" si="4"/>
        <v>23.83531</v>
      </c>
      <c r="G40" s="30">
        <f t="shared" si="4"/>
        <v>23.35849</v>
      </c>
      <c r="H40" s="30">
        <f t="shared" si="4"/>
        <v>22.15549</v>
      </c>
      <c r="I40" s="30">
        <f t="shared" si="4"/>
        <v>20.784549999999999</v>
      </c>
      <c r="J40" s="30">
        <f t="shared" si="4"/>
        <v>20.471150000000002</v>
      </c>
      <c r="K40" s="30">
        <f t="shared" si="4"/>
        <v>20.149889999999999</v>
      </c>
      <c r="L40" s="30">
        <f t="shared" si="4"/>
        <v>19.55453</v>
      </c>
      <c r="M40" s="30">
        <f t="shared" si="4"/>
        <v>19.148779999999999</v>
      </c>
      <c r="N40" s="30">
        <f t="shared" si="4"/>
        <v>18.556999999999999</v>
      </c>
    </row>
    <row r="41" spans="1:19" s="15" customFormat="1" ht="11.25" customHeight="1" x14ac:dyDescent="0.2">
      <c r="A41" s="17">
        <f t="shared" si="0"/>
        <v>2.8999999999999027E-3</v>
      </c>
      <c r="C41" s="33">
        <f t="shared" si="2"/>
        <v>26</v>
      </c>
      <c r="D41" s="30">
        <f t="shared" si="4"/>
        <v>25.51249</v>
      </c>
      <c r="E41" s="30">
        <f t="shared" si="4"/>
        <v>22.52439</v>
      </c>
      <c r="F41" s="30">
        <f t="shared" si="4"/>
        <v>23.841470000000001</v>
      </c>
      <c r="G41" s="30">
        <f t="shared" si="4"/>
        <v>23.364529999999998</v>
      </c>
      <c r="H41" s="30">
        <f t="shared" si="4"/>
        <v>22.161210000000001</v>
      </c>
      <c r="I41" s="30">
        <f t="shared" si="4"/>
        <v>20.789919999999999</v>
      </c>
      <c r="J41" s="30">
        <f t="shared" si="4"/>
        <v>20.47644</v>
      </c>
      <c r="K41" s="30">
        <f t="shared" si="4"/>
        <v>20.155100000000001</v>
      </c>
      <c r="L41" s="30">
        <f t="shared" si="4"/>
        <v>19.55958</v>
      </c>
      <c r="M41" s="30">
        <f t="shared" si="4"/>
        <v>19.153729999999999</v>
      </c>
      <c r="N41" s="30">
        <f t="shared" si="4"/>
        <v>18.561800000000002</v>
      </c>
    </row>
    <row r="42" spans="1:19" s="15" customFormat="1" ht="11.25" customHeight="1" x14ac:dyDescent="0.2">
      <c r="A42" s="17">
        <f t="shared" si="0"/>
        <v>2.8999999999999027E-3</v>
      </c>
      <c r="C42" s="31">
        <f t="shared" si="2"/>
        <v>27</v>
      </c>
      <c r="D42" s="32">
        <f t="shared" si="4"/>
        <v>25.518910000000002</v>
      </c>
      <c r="E42" s="32">
        <f t="shared" si="4"/>
        <v>22.530059999999999</v>
      </c>
      <c r="F42" s="32">
        <f t="shared" si="4"/>
        <v>23.847629999999999</v>
      </c>
      <c r="G42" s="32">
        <f t="shared" si="4"/>
        <v>23.370560000000001</v>
      </c>
      <c r="H42" s="32">
        <f t="shared" si="4"/>
        <v>22.16694</v>
      </c>
      <c r="I42" s="32">
        <f t="shared" si="4"/>
        <v>20.795300000000001</v>
      </c>
      <c r="J42" s="32">
        <f t="shared" si="4"/>
        <v>20.481739999999999</v>
      </c>
      <c r="K42" s="32">
        <f t="shared" si="4"/>
        <v>20.160299999999999</v>
      </c>
      <c r="L42" s="32">
        <f t="shared" si="4"/>
        <v>19.564640000000001</v>
      </c>
      <c r="M42" s="32">
        <f t="shared" si="4"/>
        <v>19.15868</v>
      </c>
      <c r="N42" s="32">
        <f t="shared" si="4"/>
        <v>18.566590000000001</v>
      </c>
    </row>
    <row r="43" spans="1:19" s="15" customFormat="1" ht="11.25" customHeight="1" x14ac:dyDescent="0.2">
      <c r="A43" s="17">
        <f t="shared" si="0"/>
        <v>2.8999999999999027E-3</v>
      </c>
      <c r="C43" s="33">
        <f t="shared" si="2"/>
        <v>28</v>
      </c>
      <c r="D43" s="30">
        <f t="shared" si="4"/>
        <v>25.52534</v>
      </c>
      <c r="E43" s="30">
        <f t="shared" si="4"/>
        <v>22.535730000000001</v>
      </c>
      <c r="F43" s="30">
        <f t="shared" si="4"/>
        <v>23.85379</v>
      </c>
      <c r="G43" s="30">
        <f t="shared" si="4"/>
        <v>23.3766</v>
      </c>
      <c r="H43" s="30">
        <f t="shared" si="4"/>
        <v>22.17267</v>
      </c>
      <c r="I43" s="30">
        <f t="shared" si="4"/>
        <v>20.80067</v>
      </c>
      <c r="J43" s="30">
        <f t="shared" si="4"/>
        <v>20.487030000000001</v>
      </c>
      <c r="K43" s="30">
        <f t="shared" si="4"/>
        <v>20.165510000000001</v>
      </c>
      <c r="L43" s="30">
        <f t="shared" si="4"/>
        <v>19.569690000000001</v>
      </c>
      <c r="M43" s="30">
        <f t="shared" si="4"/>
        <v>19.163630000000001</v>
      </c>
      <c r="N43" s="30">
        <f t="shared" si="4"/>
        <v>18.571390000000001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1.2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11.25" customHeight="1" x14ac:dyDescent="0.2">
      <c r="A46" s="18"/>
      <c r="B46" s="1" t="s">
        <v>38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41</v>
      </c>
      <c r="O46" s="19"/>
      <c r="P46" s="19"/>
      <c r="Q46" s="19"/>
      <c r="R46" s="19"/>
      <c r="S46" s="19"/>
    </row>
    <row r="47" spans="1:19" ht="11.25" customHeight="1" x14ac:dyDescent="0.2">
      <c r="A47" s="18"/>
    </row>
    <row r="48" spans="1:19" ht="11.25" customHeight="1" x14ac:dyDescent="0.2">
      <c r="A48" s="18"/>
      <c r="B48" s="1" t="s">
        <v>10</v>
      </c>
      <c r="C48" s="1">
        <f>Forsendur!C3</f>
        <v>10929</v>
      </c>
      <c r="D48" s="4"/>
      <c r="E48" s="4"/>
      <c r="K48" s="19"/>
      <c r="L48" s="19"/>
      <c r="M48" s="19"/>
      <c r="O48" s="19"/>
      <c r="P48" s="19"/>
      <c r="Q48" s="58"/>
      <c r="R48" s="19"/>
      <c r="S48" s="19"/>
    </row>
    <row r="49" spans="1:19" ht="11.25" customHeight="1" x14ac:dyDescent="0.2">
      <c r="A49" s="18"/>
      <c r="C49" s="20">
        <f>Forsendur!C4</f>
        <v>553.5</v>
      </c>
      <c r="D49" s="4"/>
      <c r="E49" s="4"/>
      <c r="K49" s="19"/>
      <c r="L49" s="19"/>
      <c r="M49" s="19"/>
      <c r="O49" s="19"/>
      <c r="P49" s="19"/>
      <c r="Q49" s="58"/>
      <c r="R49" s="19"/>
      <c r="S49" s="19"/>
    </row>
    <row r="50" spans="1:19" ht="11.25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58"/>
      <c r="R50" s="19"/>
      <c r="S50" s="19"/>
    </row>
    <row r="51" spans="1:19" ht="11.25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58"/>
      <c r="R51" s="19"/>
      <c r="S51" s="19"/>
    </row>
    <row r="52" spans="1:19" ht="11.25" customHeight="1" x14ac:dyDescent="0.2">
      <c r="A52" s="18"/>
      <c r="B52" s="1" t="s">
        <v>35</v>
      </c>
      <c r="C52" s="7">
        <f>Forsendur!C7</f>
        <v>2.8999999999999027E-3</v>
      </c>
    </row>
    <row r="53" spans="1:19" ht="11.25" customHeight="1" x14ac:dyDescent="0.2">
      <c r="A53" s="18"/>
      <c r="B53" s="1" t="str">
        <f>B14</f>
        <v>Hækkun vísitölu</v>
      </c>
      <c r="C53" s="7">
        <f>Verdb_raun</f>
        <v>2.8999999999999998E-3</v>
      </c>
      <c r="H53" s="34"/>
      <c r="K53" s="34"/>
      <c r="M53" s="34"/>
      <c r="N53" s="34"/>
    </row>
    <row r="54" spans="1:19" ht="11.25" customHeight="1" x14ac:dyDescent="0.2">
      <c r="A54" s="18"/>
    </row>
    <row r="55" spans="1:19" ht="11.25" customHeight="1" x14ac:dyDescent="0.2">
      <c r="A55" s="9">
        <f t="shared" ref="A55:A82" si="5">IF(Dags_visit_naest&gt;C55,verdbspa,Verdb_raun)</f>
        <v>2.8999999999999027E-3</v>
      </c>
      <c r="B55" s="29" t="str">
        <f>B16</f>
        <v>Dagsetning...</v>
      </c>
      <c r="C55" s="10">
        <v>1</v>
      </c>
      <c r="D55" s="30">
        <f t="shared" ref="D55:J64" si="6">ROUND(100000*LVT/D$50*((1+D$51/100)^((DAYS360(D$45,$L$2)+$C55-1)/360)*((1+$A55)^(($C55-15)/30)))/100000,5)</f>
        <v>17.928920000000002</v>
      </c>
      <c r="E55" s="30">
        <f t="shared" si="6"/>
        <v>13.37448</v>
      </c>
      <c r="F55" s="30">
        <f t="shared" si="6"/>
        <v>12.326000000000001</v>
      </c>
      <c r="G55" s="30">
        <f t="shared" si="6"/>
        <v>12.122299999999999</v>
      </c>
      <c r="H55" s="30">
        <f t="shared" si="6"/>
        <v>11.900690000000001</v>
      </c>
      <c r="I55" s="30">
        <f t="shared" si="6"/>
        <v>11.84422</v>
      </c>
      <c r="J55" s="30">
        <f t="shared" si="6"/>
        <v>11.62107</v>
      </c>
      <c r="K55" s="30">
        <f t="shared" ref="K55:N82" si="7">ROUND(100000*NVT/K$50*((1+K$51/100)^((DAYS360(K$45,$L$2)+$C55-1)/360)*((1+$A55)^(($C55-15)/30)))/100000,5)</f>
        <v>11.354380000000001</v>
      </c>
      <c r="L55" s="30">
        <f t="shared" si="7"/>
        <v>10.917909999999999</v>
      </c>
      <c r="M55" s="30">
        <f t="shared" si="7"/>
        <v>9.5764399999999998</v>
      </c>
      <c r="N55" s="30">
        <f t="shared" si="7"/>
        <v>7.3788799999999997</v>
      </c>
    </row>
    <row r="56" spans="1:19" ht="11.25" customHeight="1" x14ac:dyDescent="0.2">
      <c r="A56" s="9">
        <f t="shared" si="5"/>
        <v>2.8999999999999027E-3</v>
      </c>
      <c r="B56" s="34"/>
      <c r="C56" s="10">
        <f t="shared" ref="C56:C82" si="8">C55+1</f>
        <v>2</v>
      </c>
      <c r="D56" s="30">
        <f t="shared" si="6"/>
        <v>17.93355</v>
      </c>
      <c r="E56" s="30">
        <f t="shared" si="6"/>
        <v>13.37759</v>
      </c>
      <c r="F56" s="30">
        <f t="shared" si="6"/>
        <v>12.32878</v>
      </c>
      <c r="G56" s="30">
        <f t="shared" si="6"/>
        <v>12.125030000000001</v>
      </c>
      <c r="H56" s="30">
        <f t="shared" si="6"/>
        <v>11.90338</v>
      </c>
      <c r="I56" s="30">
        <f t="shared" si="6"/>
        <v>11.84689</v>
      </c>
      <c r="J56" s="30">
        <f t="shared" si="6"/>
        <v>11.62369</v>
      </c>
      <c r="K56" s="30">
        <f t="shared" si="7"/>
        <v>11.35694</v>
      </c>
      <c r="L56" s="30">
        <f t="shared" si="7"/>
        <v>10.92038</v>
      </c>
      <c r="M56" s="30">
        <f t="shared" si="7"/>
        <v>9.5785999999999998</v>
      </c>
      <c r="N56" s="30">
        <f t="shared" si="7"/>
        <v>7.3805500000000004</v>
      </c>
    </row>
    <row r="57" spans="1:19" ht="11.25" customHeight="1" x14ac:dyDescent="0.2">
      <c r="A57" s="9">
        <f t="shared" si="5"/>
        <v>2.8999999999999027E-3</v>
      </c>
      <c r="B57" s="34"/>
      <c r="C57" s="31">
        <f t="shared" si="8"/>
        <v>3</v>
      </c>
      <c r="D57" s="32">
        <f t="shared" si="6"/>
        <v>17.938189999999999</v>
      </c>
      <c r="E57" s="32">
        <f t="shared" si="6"/>
        <v>13.38069</v>
      </c>
      <c r="F57" s="32">
        <f t="shared" si="6"/>
        <v>12.33156</v>
      </c>
      <c r="G57" s="32">
        <f t="shared" si="6"/>
        <v>12.12776</v>
      </c>
      <c r="H57" s="32">
        <f t="shared" si="6"/>
        <v>11.90606</v>
      </c>
      <c r="I57" s="32">
        <f t="shared" si="6"/>
        <v>11.84956</v>
      </c>
      <c r="J57" s="32">
        <f t="shared" si="6"/>
        <v>11.62631</v>
      </c>
      <c r="K57" s="32">
        <f t="shared" si="7"/>
        <v>11.359500000000001</v>
      </c>
      <c r="L57" s="32">
        <f t="shared" si="7"/>
        <v>10.922840000000001</v>
      </c>
      <c r="M57" s="32">
        <f t="shared" si="7"/>
        <v>9.5807599999999997</v>
      </c>
      <c r="N57" s="32">
        <f t="shared" si="7"/>
        <v>7.3822099999999997</v>
      </c>
    </row>
    <row r="58" spans="1:19" ht="11.25" customHeight="1" x14ac:dyDescent="0.2">
      <c r="A58" s="9">
        <f t="shared" si="5"/>
        <v>2.8999999999999027E-3</v>
      </c>
      <c r="B58" s="34"/>
      <c r="C58" s="10">
        <f t="shared" si="8"/>
        <v>4</v>
      </c>
      <c r="D58" s="30">
        <f t="shared" si="6"/>
        <v>17.942820000000001</v>
      </c>
      <c r="E58" s="30">
        <f t="shared" si="6"/>
        <v>13.383800000000001</v>
      </c>
      <c r="F58" s="30">
        <f t="shared" si="6"/>
        <v>12.334339999999999</v>
      </c>
      <c r="G58" s="30">
        <f t="shared" si="6"/>
        <v>12.1305</v>
      </c>
      <c r="H58" s="30">
        <f t="shared" si="6"/>
        <v>11.90874</v>
      </c>
      <c r="I58" s="30">
        <f t="shared" si="6"/>
        <v>11.85223</v>
      </c>
      <c r="J58" s="30">
        <f t="shared" si="6"/>
        <v>11.62893</v>
      </c>
      <c r="K58" s="30">
        <f t="shared" si="7"/>
        <v>11.36206</v>
      </c>
      <c r="L58" s="30">
        <f t="shared" si="7"/>
        <v>10.9253</v>
      </c>
      <c r="M58" s="30">
        <f t="shared" si="7"/>
        <v>9.5829199999999997</v>
      </c>
      <c r="N58" s="30">
        <f t="shared" si="7"/>
        <v>7.3838800000000004</v>
      </c>
    </row>
    <row r="59" spans="1:19" ht="11.25" customHeight="1" x14ac:dyDescent="0.2">
      <c r="A59" s="9">
        <f t="shared" si="5"/>
        <v>2.8999999999999027E-3</v>
      </c>
      <c r="B59" s="34"/>
      <c r="C59" s="10">
        <f t="shared" si="8"/>
        <v>5</v>
      </c>
      <c r="D59" s="30">
        <f t="shared" si="6"/>
        <v>17.94746</v>
      </c>
      <c r="E59" s="30">
        <f t="shared" si="6"/>
        <v>13.386900000000001</v>
      </c>
      <c r="F59" s="30">
        <f t="shared" si="6"/>
        <v>12.337120000000001</v>
      </c>
      <c r="G59" s="30">
        <f t="shared" si="6"/>
        <v>12.133229999999999</v>
      </c>
      <c r="H59" s="30">
        <f t="shared" si="6"/>
        <v>11.911429999999999</v>
      </c>
      <c r="I59" s="30">
        <f t="shared" si="6"/>
        <v>11.854900000000001</v>
      </c>
      <c r="J59" s="30">
        <f t="shared" si="6"/>
        <v>11.631550000000001</v>
      </c>
      <c r="K59" s="30">
        <f t="shared" si="7"/>
        <v>11.36462</v>
      </c>
      <c r="L59" s="30">
        <f t="shared" si="7"/>
        <v>10.927759999999999</v>
      </c>
      <c r="M59" s="30">
        <f t="shared" si="7"/>
        <v>9.5850799999999996</v>
      </c>
      <c r="N59" s="30">
        <f t="shared" si="7"/>
        <v>7.3855399999999998</v>
      </c>
    </row>
    <row r="60" spans="1:19" ht="11.25" customHeight="1" x14ac:dyDescent="0.2">
      <c r="A60" s="9">
        <f t="shared" si="5"/>
        <v>2.8999999999999027E-3</v>
      </c>
      <c r="B60" s="34"/>
      <c r="C60" s="31">
        <f t="shared" si="8"/>
        <v>6</v>
      </c>
      <c r="D60" s="32">
        <f t="shared" si="6"/>
        <v>17.952100000000002</v>
      </c>
      <c r="E60" s="32">
        <f t="shared" si="6"/>
        <v>13.39001</v>
      </c>
      <c r="F60" s="32">
        <f t="shared" si="6"/>
        <v>12.3399</v>
      </c>
      <c r="G60" s="32">
        <f t="shared" si="6"/>
        <v>12.13597</v>
      </c>
      <c r="H60" s="32">
        <f t="shared" si="6"/>
        <v>11.914110000000001</v>
      </c>
      <c r="I60" s="32">
        <f t="shared" si="6"/>
        <v>11.857570000000001</v>
      </c>
      <c r="J60" s="32">
        <f t="shared" si="6"/>
        <v>11.634169999999999</v>
      </c>
      <c r="K60" s="32">
        <f t="shared" si="7"/>
        <v>11.367190000000001</v>
      </c>
      <c r="L60" s="32">
        <f t="shared" si="7"/>
        <v>10.93023</v>
      </c>
      <c r="M60" s="32">
        <f t="shared" si="7"/>
        <v>9.5872499999999992</v>
      </c>
      <c r="N60" s="32">
        <f t="shared" si="7"/>
        <v>7.3872099999999996</v>
      </c>
    </row>
    <row r="61" spans="1:19" ht="11.25" customHeight="1" x14ac:dyDescent="0.2">
      <c r="A61" s="9">
        <f t="shared" si="5"/>
        <v>2.8999999999999027E-3</v>
      </c>
      <c r="B61" s="34"/>
      <c r="C61" s="10">
        <f t="shared" si="8"/>
        <v>7</v>
      </c>
      <c r="D61" s="30">
        <f t="shared" si="6"/>
        <v>17.95674</v>
      </c>
      <c r="E61" s="30">
        <f t="shared" si="6"/>
        <v>13.39312</v>
      </c>
      <c r="F61" s="30">
        <f t="shared" si="6"/>
        <v>12.342689999999999</v>
      </c>
      <c r="G61" s="30">
        <f t="shared" si="6"/>
        <v>12.13871</v>
      </c>
      <c r="H61" s="30">
        <f t="shared" si="6"/>
        <v>11.9168</v>
      </c>
      <c r="I61" s="30">
        <f t="shared" si="6"/>
        <v>11.860250000000001</v>
      </c>
      <c r="J61" s="30">
        <f t="shared" si="6"/>
        <v>11.636799999999999</v>
      </c>
      <c r="K61" s="30">
        <f t="shared" si="7"/>
        <v>11.36975</v>
      </c>
      <c r="L61" s="30">
        <f t="shared" si="7"/>
        <v>10.932689999999999</v>
      </c>
      <c r="M61" s="30">
        <f t="shared" si="7"/>
        <v>9.5894100000000009</v>
      </c>
      <c r="N61" s="30">
        <f t="shared" si="7"/>
        <v>7.3888699999999998</v>
      </c>
    </row>
    <row r="62" spans="1:19" ht="11.25" customHeight="1" x14ac:dyDescent="0.2">
      <c r="A62" s="9">
        <f t="shared" si="5"/>
        <v>2.8999999999999027E-3</v>
      </c>
      <c r="B62" s="34"/>
      <c r="C62" s="10">
        <f t="shared" si="8"/>
        <v>8</v>
      </c>
      <c r="D62" s="30">
        <f t="shared" si="6"/>
        <v>17.961379999999998</v>
      </c>
      <c r="E62" s="30">
        <f t="shared" si="6"/>
        <v>13.396229999999999</v>
      </c>
      <c r="F62" s="30">
        <f t="shared" si="6"/>
        <v>12.345470000000001</v>
      </c>
      <c r="G62" s="30">
        <f t="shared" si="6"/>
        <v>12.141439999999999</v>
      </c>
      <c r="H62" s="30">
        <f t="shared" si="6"/>
        <v>11.91949</v>
      </c>
      <c r="I62" s="30">
        <f t="shared" si="6"/>
        <v>11.862920000000001</v>
      </c>
      <c r="J62" s="30">
        <f t="shared" si="6"/>
        <v>11.639419999999999</v>
      </c>
      <c r="K62" s="30">
        <f t="shared" si="7"/>
        <v>11.372310000000001</v>
      </c>
      <c r="L62" s="30">
        <f t="shared" si="7"/>
        <v>10.93516</v>
      </c>
      <c r="M62" s="30">
        <f t="shared" si="7"/>
        <v>9.5915700000000008</v>
      </c>
      <c r="N62" s="30">
        <f t="shared" si="7"/>
        <v>7.3905399999999997</v>
      </c>
    </row>
    <row r="63" spans="1:19" s="13" customFormat="1" ht="11.25" customHeight="1" x14ac:dyDescent="0.2">
      <c r="A63" s="9">
        <f t="shared" si="5"/>
        <v>2.8999999999999027E-3</v>
      </c>
      <c r="B63" s="35"/>
      <c r="C63" s="31">
        <f t="shared" si="8"/>
        <v>9</v>
      </c>
      <c r="D63" s="32">
        <f t="shared" si="6"/>
        <v>17.96602</v>
      </c>
      <c r="E63" s="32">
        <f t="shared" si="6"/>
        <v>13.399330000000001</v>
      </c>
      <c r="F63" s="32">
        <f t="shared" si="6"/>
        <v>12.34825</v>
      </c>
      <c r="G63" s="32">
        <f t="shared" si="6"/>
        <v>12.14418</v>
      </c>
      <c r="H63" s="32">
        <f t="shared" si="6"/>
        <v>11.922169999999999</v>
      </c>
      <c r="I63" s="32">
        <f t="shared" si="6"/>
        <v>11.865600000000001</v>
      </c>
      <c r="J63" s="32">
        <f t="shared" si="6"/>
        <v>11.64204</v>
      </c>
      <c r="K63" s="32">
        <f t="shared" si="7"/>
        <v>11.374879999999999</v>
      </c>
      <c r="L63" s="32">
        <f t="shared" si="7"/>
        <v>10.937620000000001</v>
      </c>
      <c r="M63" s="32">
        <f t="shared" si="7"/>
        <v>9.5937300000000008</v>
      </c>
      <c r="N63" s="32">
        <f t="shared" si="7"/>
        <v>7.3921999999999999</v>
      </c>
    </row>
    <row r="64" spans="1:19" s="13" customFormat="1" ht="11.25" customHeight="1" x14ac:dyDescent="0.2">
      <c r="A64" s="9">
        <f t="shared" si="5"/>
        <v>2.8999999999999027E-3</v>
      </c>
      <c r="B64" s="35"/>
      <c r="C64" s="12">
        <f t="shared" si="8"/>
        <v>10</v>
      </c>
      <c r="D64" s="30">
        <f t="shared" si="6"/>
        <v>17.970659999999999</v>
      </c>
      <c r="E64" s="30">
        <f t="shared" si="6"/>
        <v>13.40244</v>
      </c>
      <c r="F64" s="30">
        <f t="shared" si="6"/>
        <v>12.351039999999999</v>
      </c>
      <c r="G64" s="30">
        <f t="shared" si="6"/>
        <v>12.14692</v>
      </c>
      <c r="H64" s="30">
        <f t="shared" si="6"/>
        <v>11.924860000000001</v>
      </c>
      <c r="I64" s="30">
        <f t="shared" si="6"/>
        <v>11.868270000000001</v>
      </c>
      <c r="J64" s="30">
        <f t="shared" si="6"/>
        <v>11.64467</v>
      </c>
      <c r="K64" s="30">
        <f t="shared" si="7"/>
        <v>11.37744</v>
      </c>
      <c r="L64" s="30">
        <f t="shared" si="7"/>
        <v>10.94009</v>
      </c>
      <c r="M64" s="30">
        <f t="shared" si="7"/>
        <v>9.5958900000000007</v>
      </c>
      <c r="N64" s="30">
        <f t="shared" si="7"/>
        <v>7.3938699999999997</v>
      </c>
    </row>
    <row r="65" spans="1:17" s="15" customFormat="1" ht="11.25" customHeight="1" x14ac:dyDescent="0.2">
      <c r="A65" s="16">
        <f t="shared" si="5"/>
        <v>2.8999999999999027E-3</v>
      </c>
      <c r="B65" s="36"/>
      <c r="C65" s="12">
        <f t="shared" si="8"/>
        <v>11</v>
      </c>
      <c r="D65" s="30">
        <f t="shared" ref="D65:J74" si="9">ROUND(100000*LVT/D$50*((1+D$51/100)^((DAYS360(D$45,$L$2)+$C65-1)/360)*((1+$A65)^(($C65-15)/30)))/100000,5)</f>
        <v>17.97531</v>
      </c>
      <c r="E65" s="30">
        <f t="shared" si="9"/>
        <v>13.40555</v>
      </c>
      <c r="F65" s="30">
        <f t="shared" si="9"/>
        <v>12.353820000000001</v>
      </c>
      <c r="G65" s="30">
        <f t="shared" si="9"/>
        <v>12.149660000000001</v>
      </c>
      <c r="H65" s="30">
        <f t="shared" si="9"/>
        <v>11.92755</v>
      </c>
      <c r="I65" s="30">
        <f t="shared" si="9"/>
        <v>11.870950000000001</v>
      </c>
      <c r="J65" s="30">
        <f t="shared" si="9"/>
        <v>11.64729</v>
      </c>
      <c r="K65" s="30">
        <f t="shared" si="7"/>
        <v>11.38001</v>
      </c>
      <c r="L65" s="30">
        <f t="shared" si="7"/>
        <v>10.942550000000001</v>
      </c>
      <c r="M65" s="30">
        <f t="shared" si="7"/>
        <v>9.5980600000000003</v>
      </c>
      <c r="N65" s="30">
        <f t="shared" si="7"/>
        <v>7.3955399999999996</v>
      </c>
    </row>
    <row r="66" spans="1:17" s="15" customFormat="1" ht="11.25" customHeight="1" x14ac:dyDescent="0.2">
      <c r="A66" s="16">
        <f t="shared" si="5"/>
        <v>2.8999999999999027E-3</v>
      </c>
      <c r="B66" s="36"/>
      <c r="C66" s="31">
        <f t="shared" si="8"/>
        <v>12</v>
      </c>
      <c r="D66" s="32">
        <f t="shared" si="9"/>
        <v>17.979949999999999</v>
      </c>
      <c r="E66" s="32">
        <f t="shared" si="9"/>
        <v>13.408670000000001</v>
      </c>
      <c r="F66" s="32">
        <f t="shared" si="9"/>
        <v>12.35661</v>
      </c>
      <c r="G66" s="32">
        <f t="shared" si="9"/>
        <v>12.1524</v>
      </c>
      <c r="H66" s="32">
        <f t="shared" si="9"/>
        <v>11.93024</v>
      </c>
      <c r="I66" s="32">
        <f t="shared" si="9"/>
        <v>11.873620000000001</v>
      </c>
      <c r="J66" s="32">
        <f t="shared" si="9"/>
        <v>11.64992</v>
      </c>
      <c r="K66" s="32">
        <f t="shared" si="7"/>
        <v>11.382569999999999</v>
      </c>
      <c r="L66" s="32">
        <f t="shared" si="7"/>
        <v>10.94502</v>
      </c>
      <c r="M66" s="32">
        <f t="shared" si="7"/>
        <v>9.6002200000000002</v>
      </c>
      <c r="N66" s="32">
        <f t="shared" si="7"/>
        <v>7.3971999999999998</v>
      </c>
    </row>
    <row r="67" spans="1:17" s="15" customFormat="1" ht="11.25" customHeight="1" x14ac:dyDescent="0.2">
      <c r="A67" s="16">
        <f t="shared" si="5"/>
        <v>2.8999999999999027E-3</v>
      </c>
      <c r="B67" s="36"/>
      <c r="C67" s="12">
        <f t="shared" si="8"/>
        <v>13</v>
      </c>
      <c r="D67" s="30">
        <f t="shared" si="9"/>
        <v>17.9846</v>
      </c>
      <c r="E67" s="30">
        <f t="shared" si="9"/>
        <v>13.41178</v>
      </c>
      <c r="F67" s="30">
        <f t="shared" si="9"/>
        <v>12.359389999999999</v>
      </c>
      <c r="G67" s="30">
        <f t="shared" si="9"/>
        <v>12.155139999999999</v>
      </c>
      <c r="H67" s="30">
        <f t="shared" si="9"/>
        <v>11.932930000000001</v>
      </c>
      <c r="I67" s="30">
        <f t="shared" si="9"/>
        <v>11.876300000000001</v>
      </c>
      <c r="J67" s="30">
        <f t="shared" si="9"/>
        <v>11.65255</v>
      </c>
      <c r="K67" s="30">
        <f t="shared" si="7"/>
        <v>11.38514</v>
      </c>
      <c r="L67" s="30">
        <f t="shared" si="7"/>
        <v>10.94749</v>
      </c>
      <c r="M67" s="30">
        <f t="shared" si="7"/>
        <v>9.6023899999999998</v>
      </c>
      <c r="N67" s="30">
        <f t="shared" si="7"/>
        <v>7.3988699999999996</v>
      </c>
    </row>
    <row r="68" spans="1:17" s="15" customFormat="1" ht="11.25" customHeight="1" x14ac:dyDescent="0.2">
      <c r="A68" s="17">
        <f t="shared" si="5"/>
        <v>2.8999999999999027E-3</v>
      </c>
      <c r="B68" s="36"/>
      <c r="C68" s="12">
        <f t="shared" si="8"/>
        <v>14</v>
      </c>
      <c r="D68" s="30">
        <f t="shared" si="9"/>
        <v>17.989239999999999</v>
      </c>
      <c r="E68" s="30">
        <f t="shared" si="9"/>
        <v>13.41489</v>
      </c>
      <c r="F68" s="30">
        <f t="shared" si="9"/>
        <v>12.36218</v>
      </c>
      <c r="G68" s="30">
        <f>ROUND(100000*LVT/G$50*((1+G$51/100)^((DAYS360(G$45,$L$2)+$C68-1)/360)*((1+$A68)^(($C68-15)/30)))/100000,5)</f>
        <v>12.15788</v>
      </c>
      <c r="H68" s="30">
        <f t="shared" si="9"/>
        <v>11.93562</v>
      </c>
      <c r="I68" s="30">
        <f t="shared" si="9"/>
        <v>11.87898</v>
      </c>
      <c r="J68" s="30">
        <f t="shared" si="9"/>
        <v>11.65517</v>
      </c>
      <c r="K68" s="30">
        <f t="shared" si="7"/>
        <v>11.38771</v>
      </c>
      <c r="L68" s="30">
        <f t="shared" si="7"/>
        <v>10.949960000000001</v>
      </c>
      <c r="M68" s="30">
        <f t="shared" si="7"/>
        <v>9.6045499999999997</v>
      </c>
      <c r="N68" s="30">
        <f t="shared" si="7"/>
        <v>7.4005400000000003</v>
      </c>
    </row>
    <row r="69" spans="1:17" s="15" customFormat="1" ht="11.25" customHeight="1" x14ac:dyDescent="0.2">
      <c r="A69" s="17">
        <f t="shared" si="5"/>
        <v>2.8999999999999027E-3</v>
      </c>
      <c r="B69" s="36"/>
      <c r="C69" s="31">
        <f t="shared" si="8"/>
        <v>15</v>
      </c>
      <c r="D69" s="32">
        <f t="shared" si="9"/>
        <v>17.99389</v>
      </c>
      <c r="E69" s="32">
        <f t="shared" si="9"/>
        <v>13.417999999999999</v>
      </c>
      <c r="F69" s="32">
        <f t="shared" si="9"/>
        <v>12.36497</v>
      </c>
      <c r="G69" s="32">
        <f t="shared" si="9"/>
        <v>12.16062</v>
      </c>
      <c r="H69" s="32">
        <f t="shared" si="9"/>
        <v>11.93831</v>
      </c>
      <c r="I69" s="32">
        <f>ROUND(100000*LVT/I$50*((1+I$51/100)^((DAYS360(I$45,$L$2)+$C69-1)/360)*((1+$A69)^(($C69-15)/30)))/100000,5)</f>
        <v>11.88166</v>
      </c>
      <c r="J69" s="32">
        <f t="shared" si="9"/>
        <v>11.6578</v>
      </c>
      <c r="K69" s="32">
        <f t="shared" si="7"/>
        <v>11.390269999999999</v>
      </c>
      <c r="L69" s="56">
        <f t="shared" si="7"/>
        <v>10.95243</v>
      </c>
      <c r="M69" s="56">
        <f t="shared" si="7"/>
        <v>9.6067199999999993</v>
      </c>
      <c r="N69" s="56">
        <f t="shared" si="7"/>
        <v>7.4022100000000002</v>
      </c>
      <c r="Q69" s="62"/>
    </row>
    <row r="70" spans="1:17" s="15" customFormat="1" ht="11.25" customHeight="1" x14ac:dyDescent="0.2">
      <c r="A70" s="17">
        <f t="shared" si="5"/>
        <v>2.8999999999999027E-3</v>
      </c>
      <c r="B70" s="36"/>
      <c r="C70" s="12">
        <f t="shared" si="8"/>
        <v>16</v>
      </c>
      <c r="D70" s="30">
        <f t="shared" si="9"/>
        <v>17.998539999999998</v>
      </c>
      <c r="E70" s="30">
        <f t="shared" si="9"/>
        <v>13.42112</v>
      </c>
      <c r="F70" s="30">
        <f t="shared" si="9"/>
        <v>12.367749999999999</v>
      </c>
      <c r="G70" s="30">
        <f t="shared" si="9"/>
        <v>12.163360000000001</v>
      </c>
      <c r="H70" s="30">
        <f t="shared" si="9"/>
        <v>11.941000000000001</v>
      </c>
      <c r="I70" s="30">
        <f t="shared" si="9"/>
        <v>11.88433</v>
      </c>
      <c r="J70" s="30">
        <f t="shared" si="9"/>
        <v>11.66043</v>
      </c>
      <c r="K70" s="30">
        <f t="shared" si="7"/>
        <v>11.39284</v>
      </c>
      <c r="L70" s="30">
        <f t="shared" si="7"/>
        <v>10.9549</v>
      </c>
      <c r="M70" s="30">
        <f t="shared" si="7"/>
        <v>9.6088799999999992</v>
      </c>
      <c r="N70" s="30">
        <f t="shared" si="7"/>
        <v>7.40388</v>
      </c>
    </row>
    <row r="71" spans="1:17" s="15" customFormat="1" ht="11.25" customHeight="1" x14ac:dyDescent="0.2">
      <c r="A71" s="17">
        <f t="shared" si="5"/>
        <v>2.8999999999999027E-3</v>
      </c>
      <c r="B71" s="36"/>
      <c r="C71" s="12">
        <f t="shared" si="8"/>
        <v>17</v>
      </c>
      <c r="D71" s="30">
        <f t="shared" si="9"/>
        <v>18.00319</v>
      </c>
      <c r="E71" s="30">
        <f t="shared" si="9"/>
        <v>13.42423</v>
      </c>
      <c r="F71" s="30">
        <f t="shared" si="9"/>
        <v>12.37054</v>
      </c>
      <c r="G71" s="30">
        <f t="shared" si="9"/>
        <v>12.1661</v>
      </c>
      <c r="H71" s="30">
        <f t="shared" si="9"/>
        <v>11.9437</v>
      </c>
      <c r="I71" s="30">
        <f t="shared" si="9"/>
        <v>11.88701</v>
      </c>
      <c r="J71" s="30">
        <f t="shared" si="9"/>
        <v>11.66306</v>
      </c>
      <c r="K71" s="30">
        <f t="shared" si="7"/>
        <v>11.39541</v>
      </c>
      <c r="L71" s="30">
        <f t="shared" si="7"/>
        <v>10.95736</v>
      </c>
      <c r="M71" s="30">
        <f t="shared" si="7"/>
        <v>9.6110500000000005</v>
      </c>
      <c r="N71" s="30">
        <f t="shared" si="7"/>
        <v>7.4055499999999999</v>
      </c>
    </row>
    <row r="72" spans="1:17" s="15" customFormat="1" ht="11.25" customHeight="1" x14ac:dyDescent="0.2">
      <c r="A72" s="17">
        <f t="shared" si="5"/>
        <v>2.8999999999999027E-3</v>
      </c>
      <c r="B72" s="36"/>
      <c r="C72" s="31">
        <f t="shared" si="8"/>
        <v>18</v>
      </c>
      <c r="D72" s="32">
        <f t="shared" si="9"/>
        <v>18.007850000000001</v>
      </c>
      <c r="E72" s="32">
        <f t="shared" si="9"/>
        <v>13.427350000000001</v>
      </c>
      <c r="F72" s="32">
        <f t="shared" si="9"/>
        <v>12.373329999999999</v>
      </c>
      <c r="G72" s="32">
        <f t="shared" si="9"/>
        <v>12.168839999999999</v>
      </c>
      <c r="H72" s="32">
        <f t="shared" si="9"/>
        <v>11.946389999999999</v>
      </c>
      <c r="I72" s="32">
        <f t="shared" si="9"/>
        <v>11.88969</v>
      </c>
      <c r="J72" s="32">
        <f t="shared" si="9"/>
        <v>11.66569</v>
      </c>
      <c r="K72" s="32">
        <f t="shared" si="7"/>
        <v>11.39798</v>
      </c>
      <c r="L72" s="32">
        <f t="shared" si="7"/>
        <v>10.95984</v>
      </c>
      <c r="M72" s="32">
        <f t="shared" si="7"/>
        <v>9.6132200000000001</v>
      </c>
      <c r="N72" s="32">
        <f t="shared" si="7"/>
        <v>7.4072199999999997</v>
      </c>
    </row>
    <row r="73" spans="1:17" s="15" customFormat="1" ht="11.25" customHeight="1" x14ac:dyDescent="0.2">
      <c r="A73" s="17">
        <f t="shared" si="5"/>
        <v>2.8999999999999027E-3</v>
      </c>
      <c r="B73" s="36"/>
      <c r="C73" s="12">
        <f t="shared" si="8"/>
        <v>19</v>
      </c>
      <c r="D73" s="30">
        <f t="shared" si="9"/>
        <v>18.012499999999999</v>
      </c>
      <c r="E73" s="30">
        <f t="shared" si="9"/>
        <v>13.43046</v>
      </c>
      <c r="F73" s="30">
        <f t="shared" si="9"/>
        <v>12.37612</v>
      </c>
      <c r="G73" s="30">
        <f t="shared" si="9"/>
        <v>12.17159</v>
      </c>
      <c r="H73" s="30">
        <f t="shared" si="9"/>
        <v>11.94908</v>
      </c>
      <c r="I73" s="30">
        <f t="shared" si="9"/>
        <v>11.89237</v>
      </c>
      <c r="J73" s="30">
        <f t="shared" si="9"/>
        <v>11.66832</v>
      </c>
      <c r="K73" s="30">
        <f t="shared" si="7"/>
        <v>11.400550000000001</v>
      </c>
      <c r="L73" s="30">
        <f t="shared" si="7"/>
        <v>10.96231</v>
      </c>
      <c r="M73" s="30">
        <f t="shared" si="7"/>
        <v>9.61538</v>
      </c>
      <c r="N73" s="30">
        <f t="shared" si="7"/>
        <v>7.4088900000000004</v>
      </c>
    </row>
    <row r="74" spans="1:17" s="15" customFormat="1" ht="11.25" customHeight="1" x14ac:dyDescent="0.2">
      <c r="A74" s="17">
        <f t="shared" si="5"/>
        <v>2.8999999999999027E-3</v>
      </c>
      <c r="B74" s="36"/>
      <c r="C74" s="12">
        <f t="shared" si="8"/>
        <v>20</v>
      </c>
      <c r="D74" s="30">
        <f t="shared" si="9"/>
        <v>18.017160000000001</v>
      </c>
      <c r="E74" s="30">
        <f t="shared" si="9"/>
        <v>13.433579999999999</v>
      </c>
      <c r="F74" s="30">
        <f t="shared" si="9"/>
        <v>12.378909999999999</v>
      </c>
      <c r="G74" s="30">
        <f t="shared" si="9"/>
        <v>12.174329999999999</v>
      </c>
      <c r="H74" s="30">
        <f t="shared" si="9"/>
        <v>11.951779999999999</v>
      </c>
      <c r="I74" s="30">
        <f t="shared" si="9"/>
        <v>11.895060000000001</v>
      </c>
      <c r="J74" s="30">
        <f t="shared" si="9"/>
        <v>11.670949999999999</v>
      </c>
      <c r="K74" s="30">
        <f t="shared" si="7"/>
        <v>11.403119999999999</v>
      </c>
      <c r="L74" s="30">
        <f t="shared" si="7"/>
        <v>10.964779999999999</v>
      </c>
      <c r="M74" s="30">
        <f t="shared" si="7"/>
        <v>9.6175499999999996</v>
      </c>
      <c r="N74" s="30">
        <f t="shared" si="7"/>
        <v>7.4105600000000003</v>
      </c>
    </row>
    <row r="75" spans="1:17" s="15" customFormat="1" ht="11.25" customHeight="1" x14ac:dyDescent="0.2">
      <c r="A75" s="17">
        <f t="shared" si="5"/>
        <v>2.8999999999999027E-3</v>
      </c>
      <c r="B75" s="36"/>
      <c r="C75" s="31">
        <f t="shared" si="8"/>
        <v>21</v>
      </c>
      <c r="D75" s="32">
        <f t="shared" ref="D75:J82" si="10">ROUND(100000*LVT/D$50*((1+D$51/100)^((DAYS360(D$45,$L$2)+$C75-1)/360)*((1+$A75)^(($C75-15)/30)))/100000,5)</f>
        <v>18.021809999999999</v>
      </c>
      <c r="E75" s="32">
        <f t="shared" si="10"/>
        <v>13.4367</v>
      </c>
      <c r="F75" s="32">
        <f t="shared" si="10"/>
        <v>12.3817</v>
      </c>
      <c r="G75" s="32">
        <f t="shared" si="10"/>
        <v>12.17708</v>
      </c>
      <c r="H75" s="32">
        <f t="shared" si="10"/>
        <v>11.954470000000001</v>
      </c>
      <c r="I75" s="32">
        <f t="shared" si="10"/>
        <v>11.897740000000001</v>
      </c>
      <c r="J75" s="32">
        <f t="shared" si="10"/>
        <v>11.673579999999999</v>
      </c>
      <c r="K75" s="32">
        <f t="shared" si="7"/>
        <v>11.40569</v>
      </c>
      <c r="L75" s="32">
        <f t="shared" si="7"/>
        <v>10.96725</v>
      </c>
      <c r="M75" s="32">
        <f t="shared" si="7"/>
        <v>9.6197199999999992</v>
      </c>
      <c r="N75" s="32">
        <f t="shared" si="7"/>
        <v>7.4122300000000001</v>
      </c>
    </row>
    <row r="76" spans="1:17" s="15" customFormat="1" ht="11.25" customHeight="1" x14ac:dyDescent="0.2">
      <c r="A76" s="17">
        <f t="shared" si="5"/>
        <v>2.8999999999999027E-3</v>
      </c>
      <c r="B76" s="36"/>
      <c r="C76" s="12">
        <f t="shared" si="8"/>
        <v>22</v>
      </c>
      <c r="D76" s="30">
        <f t="shared" si="10"/>
        <v>18.02647</v>
      </c>
      <c r="E76" s="30">
        <f t="shared" si="10"/>
        <v>13.439819999999999</v>
      </c>
      <c r="F76" s="30">
        <f t="shared" si="10"/>
        <v>12.38449</v>
      </c>
      <c r="G76" s="30">
        <f t="shared" si="10"/>
        <v>12.179819999999999</v>
      </c>
      <c r="H76" s="30">
        <f t="shared" si="10"/>
        <v>11.95717</v>
      </c>
      <c r="I76" s="30">
        <f t="shared" si="10"/>
        <v>11.90042</v>
      </c>
      <c r="J76" s="30">
        <f t="shared" si="10"/>
        <v>11.676209999999999</v>
      </c>
      <c r="K76" s="30">
        <f t="shared" si="7"/>
        <v>11.40826</v>
      </c>
      <c r="L76" s="30">
        <f t="shared" si="7"/>
        <v>10.969720000000001</v>
      </c>
      <c r="M76" s="30">
        <f t="shared" si="7"/>
        <v>9.6218900000000005</v>
      </c>
      <c r="N76" s="30">
        <f t="shared" si="7"/>
        <v>7.4138999999999999</v>
      </c>
    </row>
    <row r="77" spans="1:17" s="15" customFormat="1" ht="11.25" customHeight="1" x14ac:dyDescent="0.2">
      <c r="A77" s="17">
        <f t="shared" si="5"/>
        <v>2.8999999999999027E-3</v>
      </c>
      <c r="B77" s="36"/>
      <c r="C77" s="12">
        <f t="shared" si="8"/>
        <v>23</v>
      </c>
      <c r="D77" s="30">
        <f t="shared" si="10"/>
        <v>18.031130000000001</v>
      </c>
      <c r="E77" s="30">
        <f t="shared" si="10"/>
        <v>13.44294</v>
      </c>
      <c r="F77" s="30">
        <f t="shared" si="10"/>
        <v>12.38729</v>
      </c>
      <c r="G77" s="30">
        <f t="shared" si="10"/>
        <v>12.18257</v>
      </c>
      <c r="H77" s="30">
        <f t="shared" si="10"/>
        <v>11.959860000000001</v>
      </c>
      <c r="I77" s="30">
        <f t="shared" si="10"/>
        <v>11.9031</v>
      </c>
      <c r="J77" s="30">
        <f t="shared" si="10"/>
        <v>11.678839999999999</v>
      </c>
      <c r="K77" s="30">
        <f t="shared" si="7"/>
        <v>11.410830000000001</v>
      </c>
      <c r="L77" s="30">
        <f t="shared" si="7"/>
        <v>10.972200000000001</v>
      </c>
      <c r="M77" s="30">
        <f t="shared" si="7"/>
        <v>9.6240600000000001</v>
      </c>
      <c r="N77" s="30">
        <f t="shared" si="7"/>
        <v>7.4155699999999998</v>
      </c>
    </row>
    <row r="78" spans="1:17" s="15" customFormat="1" ht="11.25" customHeight="1" x14ac:dyDescent="0.2">
      <c r="A78" s="17">
        <f t="shared" si="5"/>
        <v>2.8999999999999027E-3</v>
      </c>
      <c r="B78" s="36"/>
      <c r="C78" s="31">
        <f t="shared" si="8"/>
        <v>24</v>
      </c>
      <c r="D78" s="32">
        <f t="shared" si="10"/>
        <v>18.035789999999999</v>
      </c>
      <c r="E78" s="32">
        <f t="shared" si="10"/>
        <v>13.446059999999999</v>
      </c>
      <c r="F78" s="32">
        <f t="shared" si="10"/>
        <v>12.390079999999999</v>
      </c>
      <c r="G78" s="32">
        <f t="shared" si="10"/>
        <v>12.185309999999999</v>
      </c>
      <c r="H78" s="32">
        <f t="shared" si="10"/>
        <v>11.96256</v>
      </c>
      <c r="I78" s="32">
        <f t="shared" si="10"/>
        <v>11.90579</v>
      </c>
      <c r="J78" s="32">
        <f t="shared" si="10"/>
        <v>11.681480000000001</v>
      </c>
      <c r="K78" s="32">
        <f t="shared" si="7"/>
        <v>11.413410000000001</v>
      </c>
      <c r="L78" s="32">
        <f t="shared" si="7"/>
        <v>10.97467</v>
      </c>
      <c r="M78" s="32">
        <f t="shared" si="7"/>
        <v>9.6262299999999996</v>
      </c>
      <c r="N78" s="32">
        <f t="shared" si="7"/>
        <v>7.4172399999999996</v>
      </c>
    </row>
    <row r="79" spans="1:17" s="15" customFormat="1" ht="11.25" customHeight="1" x14ac:dyDescent="0.2">
      <c r="A79" s="17">
        <f t="shared" si="5"/>
        <v>2.8999999999999027E-3</v>
      </c>
      <c r="B79" s="36"/>
      <c r="C79" s="12">
        <f t="shared" si="8"/>
        <v>25</v>
      </c>
      <c r="D79" s="30">
        <f t="shared" si="10"/>
        <v>18.04045</v>
      </c>
      <c r="E79" s="30">
        <f t="shared" si="10"/>
        <v>13.44918</v>
      </c>
      <c r="F79" s="30">
        <f t="shared" si="10"/>
        <v>12.39287</v>
      </c>
      <c r="G79" s="30">
        <f t="shared" si="10"/>
        <v>12.18806</v>
      </c>
      <c r="H79" s="30">
        <f t="shared" si="10"/>
        <v>11.965249999999999</v>
      </c>
      <c r="I79" s="30">
        <f t="shared" si="10"/>
        <v>11.908469999999999</v>
      </c>
      <c r="J79" s="30">
        <f t="shared" si="10"/>
        <v>11.68411</v>
      </c>
      <c r="K79" s="30">
        <f t="shared" si="7"/>
        <v>11.415979999999999</v>
      </c>
      <c r="L79" s="30">
        <f t="shared" si="7"/>
        <v>10.97714</v>
      </c>
      <c r="M79" s="30">
        <f t="shared" si="7"/>
        <v>9.6283999999999992</v>
      </c>
      <c r="N79" s="30">
        <f t="shared" si="7"/>
        <v>7.41892</v>
      </c>
    </row>
    <row r="80" spans="1:17" s="15" customFormat="1" ht="11.25" customHeight="1" x14ac:dyDescent="0.2">
      <c r="A80" s="17">
        <f t="shared" si="5"/>
        <v>2.8999999999999027E-3</v>
      </c>
      <c r="B80" s="36"/>
      <c r="C80" s="12">
        <f t="shared" si="8"/>
        <v>26</v>
      </c>
      <c r="D80" s="30">
        <f t="shared" si="10"/>
        <v>18.045110000000001</v>
      </c>
      <c r="E80" s="30">
        <f t="shared" si="10"/>
        <v>13.452299999999999</v>
      </c>
      <c r="F80" s="30">
        <f t="shared" si="10"/>
        <v>12.395670000000001</v>
      </c>
      <c r="G80" s="30">
        <f t="shared" si="10"/>
        <v>12.190810000000001</v>
      </c>
      <c r="H80" s="30">
        <f t="shared" si="10"/>
        <v>11.96795</v>
      </c>
      <c r="I80" s="30">
        <f t="shared" si="10"/>
        <v>11.911160000000001</v>
      </c>
      <c r="J80" s="30">
        <f t="shared" si="10"/>
        <v>11.68675</v>
      </c>
      <c r="K80" s="30">
        <f t="shared" si="7"/>
        <v>11.41855</v>
      </c>
      <c r="L80" s="30">
        <f t="shared" si="7"/>
        <v>10.979620000000001</v>
      </c>
      <c r="M80" s="30">
        <f t="shared" si="7"/>
        <v>9.6305700000000005</v>
      </c>
      <c r="N80" s="30">
        <f t="shared" si="7"/>
        <v>7.4205899999999998</v>
      </c>
    </row>
    <row r="81" spans="1:14" s="15" customFormat="1" ht="11.25" customHeight="1" x14ac:dyDescent="0.2">
      <c r="A81" s="17">
        <f t="shared" si="5"/>
        <v>2.8999999999999027E-3</v>
      </c>
      <c r="B81" s="36"/>
      <c r="C81" s="31">
        <f t="shared" si="8"/>
        <v>27</v>
      </c>
      <c r="D81" s="32">
        <f t="shared" si="10"/>
        <v>18.049769999999999</v>
      </c>
      <c r="E81" s="32">
        <f t="shared" si="10"/>
        <v>13.45542</v>
      </c>
      <c r="F81" s="32">
        <f t="shared" si="10"/>
        <v>12.39846</v>
      </c>
      <c r="G81" s="32">
        <f t="shared" si="10"/>
        <v>12.19356</v>
      </c>
      <c r="H81" s="32">
        <f t="shared" si="10"/>
        <v>11.970649999999999</v>
      </c>
      <c r="I81" s="32">
        <f t="shared" si="10"/>
        <v>11.91384</v>
      </c>
      <c r="J81" s="32">
        <f t="shared" si="10"/>
        <v>11.68938</v>
      </c>
      <c r="K81" s="32">
        <f t="shared" si="7"/>
        <v>11.42113</v>
      </c>
      <c r="L81" s="32">
        <f t="shared" si="7"/>
        <v>10.982089999999999</v>
      </c>
      <c r="M81" s="32">
        <f t="shared" si="7"/>
        <v>9.6327400000000001</v>
      </c>
      <c r="N81" s="32">
        <f t="shared" si="7"/>
        <v>7.4222599999999996</v>
      </c>
    </row>
    <row r="82" spans="1:14" s="15" customFormat="1" ht="11.25" customHeight="1" x14ac:dyDescent="0.2">
      <c r="A82" s="17">
        <f t="shared" si="5"/>
        <v>2.8999999999999027E-3</v>
      </c>
      <c r="B82" s="36"/>
      <c r="C82" s="12">
        <f t="shared" si="8"/>
        <v>28</v>
      </c>
      <c r="D82" s="30">
        <f t="shared" si="10"/>
        <v>18.05444</v>
      </c>
      <c r="E82" s="30">
        <f t="shared" si="10"/>
        <v>13.458539999999999</v>
      </c>
      <c r="F82" s="30">
        <f t="shared" si="10"/>
        <v>12.401260000000001</v>
      </c>
      <c r="G82" s="30">
        <f t="shared" si="10"/>
        <v>12.19631</v>
      </c>
      <c r="H82" s="30">
        <f t="shared" si="10"/>
        <v>11.97335</v>
      </c>
      <c r="I82" s="30">
        <f t="shared" si="10"/>
        <v>11.91653</v>
      </c>
      <c r="J82" s="30">
        <f t="shared" si="10"/>
        <v>11.692019999999999</v>
      </c>
      <c r="K82" s="30">
        <f t="shared" si="7"/>
        <v>11.4237</v>
      </c>
      <c r="L82" s="30">
        <f t="shared" si="7"/>
        <v>10.98457</v>
      </c>
      <c r="M82" s="30">
        <f t="shared" si="7"/>
        <v>9.6349099999999996</v>
      </c>
      <c r="N82" s="30">
        <f t="shared" si="7"/>
        <v>7.4239300000000004</v>
      </c>
    </row>
    <row r="83" spans="1:14" s="13" customFormat="1" ht="10.5" customHeight="1" x14ac:dyDescent="0.2">
      <c r="B83" s="35"/>
      <c r="C83" s="12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4" s="13" customFormat="1" ht="10.5" customHeight="1" x14ac:dyDescent="0.2">
      <c r="B84" s="35"/>
      <c r="C84" s="12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19" sqref="H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Forsendur</vt:lpstr>
      <vt:lpstr>Verð des 2021</vt:lpstr>
      <vt:lpstr>Sheet1</vt:lpstr>
      <vt:lpstr>Dags_visit_naest</vt:lpstr>
      <vt:lpstr>LVT</vt:lpstr>
      <vt:lpstr>NVT</vt:lpstr>
      <vt:lpstr>NvtNæstaMánaðar</vt:lpstr>
      <vt:lpstr>NvtÞessaMánaðar</vt:lpstr>
      <vt:lpstr>'Verð des 2021'!Print_Area</vt:lpstr>
      <vt:lpstr>'Verð des 2021'!Print_Titles</vt:lpstr>
      <vt:lpstr>Verdb_raun</vt:lpstr>
      <vt:lpstr>verdbspa</vt:lpstr>
      <vt:lpstr>VerðBólgaMánaðarins</vt:lpstr>
      <vt:lpstr>VerðBólguSpáSeðlabanka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Dröfn Stína Guðmundsdóttir</cp:lastModifiedBy>
  <cp:lastPrinted>2022-09-02T10:56:56Z</cp:lastPrinted>
  <dcterms:created xsi:type="dcterms:W3CDTF">1995-11-01T15:58:49Z</dcterms:created>
  <dcterms:modified xsi:type="dcterms:W3CDTF">2022-09-02T10:57:44Z</dcterms:modified>
</cp:coreProperties>
</file>