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2015\"/>
    </mc:Choice>
  </mc:AlternateContent>
  <bookViews>
    <workbookView xWindow="-15" yWindow="165" windowWidth="15120" windowHeight="6240" activeTab="1"/>
  </bookViews>
  <sheets>
    <sheet name="Forsendur" sheetId="2" r:id="rId1"/>
    <sheet name="Verð ágúst 2015" sheetId="1" r:id="rId2"/>
  </sheets>
  <definedNames>
    <definedName name="Dags_visit_naest">'Verð ágúst 2015'!$A$14</definedName>
    <definedName name="LVT">'Verð ágúst 2015'!$C$9</definedName>
    <definedName name="NVT">'Verð ágúst 2015'!$C$10</definedName>
    <definedName name="NvtNæstaMánaðar">Forsendur!$D$4</definedName>
    <definedName name="NvtÞessaMánaðar">Forsendur!$C$4</definedName>
    <definedName name="_xlnm.Print_Area" localSheetId="1">'Verð ágúst 2015'!$B$7:$N$44,'Verð ágúst 2015'!$B$46:$N$82</definedName>
    <definedName name="_xlnm.Print_Titles" localSheetId="1">'Verð ágúst 2015'!$1:$5</definedName>
    <definedName name="TABLE" localSheetId="0">Forsendur!#REF!</definedName>
    <definedName name="TABLE_2" localSheetId="0">Forsendur!#REF!</definedName>
    <definedName name="Verdb_raun">'Verð ágúst 2015'!$C$14</definedName>
    <definedName name="verdbspa">'Verð ágúst 2015'!$C$13</definedName>
    <definedName name="VerðBólgaMánaðarins">Forsendur!$D$6</definedName>
    <definedName name="VerðBólguSpáSeðlabanka">Forsendur!$C$6</definedName>
  </definedNames>
  <calcPr calcId="152511"/>
</workbook>
</file>

<file path=xl/calcChain.xml><?xml version="1.0" encoding="utf-8"?>
<calcChain xmlns="http://schemas.openxmlformats.org/spreadsheetml/2006/main">
  <c r="D8" i="2" l="1"/>
  <c r="D5" i="2"/>
  <c r="D6" i="2" l="1"/>
  <c r="D7" i="2" s="1"/>
  <c r="C7" i="2" l="1"/>
  <c r="H1" i="1"/>
  <c r="C6" i="2" l="1"/>
  <c r="B16" i="2" l="1"/>
  <c r="B17" i="2"/>
  <c r="B19" i="2" l="1"/>
  <c r="B20" i="2"/>
  <c r="B21" i="2"/>
  <c r="B22" i="2"/>
  <c r="B23" i="2"/>
  <c r="B24" i="2"/>
  <c r="B25" i="2"/>
  <c r="B26" i="2"/>
  <c r="B27" i="2"/>
  <c r="B28" i="2"/>
  <c r="B18" i="2"/>
  <c r="C5" i="2" l="1"/>
  <c r="L2" i="1" l="1"/>
  <c r="C10" i="1" l="1"/>
  <c r="C13" i="1" l="1"/>
  <c r="A14" i="1"/>
  <c r="C9" i="1"/>
  <c r="C14" i="1"/>
  <c r="C53" i="1" s="1"/>
  <c r="C17" i="1"/>
  <c r="C18" i="1" s="1"/>
  <c r="C56" i="1"/>
  <c r="C57" i="1" s="1"/>
  <c r="L4" i="1"/>
  <c r="J4" i="1"/>
  <c r="J3" i="1"/>
  <c r="I1" i="1"/>
  <c r="C49" i="1"/>
  <c r="C48" i="1"/>
  <c r="B55" i="1"/>
  <c r="C52" i="1" l="1"/>
  <c r="F3" i="1"/>
  <c r="D4" i="1"/>
  <c r="A56" i="1"/>
  <c r="H56" i="1" s="1"/>
  <c r="A55" i="1"/>
  <c r="G55" i="1" s="1"/>
  <c r="B14" i="1"/>
  <c r="B53" i="1" s="1"/>
  <c r="A17" i="1"/>
  <c r="C19" i="1"/>
  <c r="A18" i="1"/>
  <c r="F18" i="1" s="1"/>
  <c r="C58" i="1"/>
  <c r="A57" i="1"/>
  <c r="A16" i="1"/>
  <c r="H16" i="1" s="1"/>
  <c r="L16" i="1" l="1"/>
  <c r="K16" i="1"/>
  <c r="N16" i="1"/>
  <c r="I16" i="1"/>
  <c r="E16" i="1"/>
  <c r="M16" i="1"/>
  <c r="D16" i="1"/>
  <c r="G16" i="1"/>
  <c r="J16" i="1"/>
  <c r="F16" i="1"/>
  <c r="K17" i="1"/>
  <c r="G17" i="1"/>
  <c r="N17" i="1"/>
  <c r="J17" i="1"/>
  <c r="F17" i="1"/>
  <c r="L17" i="1"/>
  <c r="H17" i="1"/>
  <c r="D17" i="1"/>
  <c r="M17" i="1"/>
  <c r="I17" i="1"/>
  <c r="E17" i="1"/>
  <c r="L55" i="1"/>
  <c r="N55" i="1"/>
  <c r="J55" i="1"/>
  <c r="M56" i="1"/>
  <c r="N56" i="1"/>
  <c r="L56" i="1"/>
  <c r="K55" i="1"/>
  <c r="K56" i="1"/>
  <c r="M55" i="1"/>
  <c r="M57" i="1"/>
  <c r="L57" i="1"/>
  <c r="K57" i="1"/>
  <c r="N57" i="1"/>
  <c r="L18" i="1"/>
  <c r="F57" i="1"/>
  <c r="F56" i="1"/>
  <c r="J18" i="1"/>
  <c r="D57" i="1"/>
  <c r="G18" i="1"/>
  <c r="H55" i="1"/>
  <c r="J57" i="1"/>
  <c r="E56" i="1"/>
  <c r="E18" i="1"/>
  <c r="J56" i="1"/>
  <c r="F55" i="1"/>
  <c r="N18" i="1"/>
  <c r="H57" i="1"/>
  <c r="K18" i="1"/>
  <c r="E57" i="1"/>
  <c r="D18" i="1"/>
  <c r="I56" i="1"/>
  <c r="E55" i="1"/>
  <c r="I18" i="1"/>
  <c r="G56" i="1"/>
  <c r="I57" i="1"/>
  <c r="D56" i="1"/>
  <c r="H18" i="1"/>
  <c r="D55" i="1"/>
  <c r="I55" i="1"/>
  <c r="M18" i="1"/>
  <c r="G57" i="1"/>
  <c r="A19" i="1"/>
  <c r="H19" i="1" s="1"/>
  <c r="C20" i="1"/>
  <c r="C59" i="1"/>
  <c r="A58" i="1"/>
  <c r="N58" i="1" s="1"/>
  <c r="M58" i="1" l="1"/>
  <c r="L58" i="1"/>
  <c r="K58" i="1"/>
  <c r="E58" i="1"/>
  <c r="G58" i="1"/>
  <c r="H58" i="1"/>
  <c r="J58" i="1"/>
  <c r="D58" i="1"/>
  <c r="F58" i="1"/>
  <c r="I58" i="1"/>
  <c r="K19" i="1"/>
  <c r="M19" i="1"/>
  <c r="D19" i="1"/>
  <c r="G19" i="1"/>
  <c r="N19" i="1"/>
  <c r="I19" i="1"/>
  <c r="J19" i="1"/>
  <c r="E19" i="1"/>
  <c r="L19" i="1"/>
  <c r="F19" i="1"/>
  <c r="C60" i="1"/>
  <c r="A59" i="1"/>
  <c r="K59" i="1" s="1"/>
  <c r="C21" i="1"/>
  <c r="A20" i="1"/>
  <c r="L59" i="1" l="1"/>
  <c r="N59" i="1"/>
  <c r="M59" i="1"/>
  <c r="M20" i="1"/>
  <c r="G20" i="1"/>
  <c r="I20" i="1"/>
  <c r="L20" i="1"/>
  <c r="N20" i="1"/>
  <c r="E20" i="1"/>
  <c r="H20" i="1"/>
  <c r="J20" i="1"/>
  <c r="D20" i="1"/>
  <c r="K20" i="1"/>
  <c r="F20" i="1"/>
  <c r="G59" i="1"/>
  <c r="J59" i="1"/>
  <c r="F59" i="1"/>
  <c r="H59" i="1"/>
  <c r="I59" i="1"/>
  <c r="D59" i="1"/>
  <c r="E59" i="1"/>
  <c r="A21" i="1"/>
  <c r="C22" i="1"/>
  <c r="C61" i="1"/>
  <c r="A60" i="1"/>
  <c r="L60" i="1" s="1"/>
  <c r="K60" i="1" l="1"/>
  <c r="N60" i="1"/>
  <c r="M60" i="1"/>
  <c r="E21" i="1"/>
  <c r="L21" i="1"/>
  <c r="G21" i="1"/>
  <c r="N21" i="1"/>
  <c r="H21" i="1"/>
  <c r="J21" i="1"/>
  <c r="M21" i="1"/>
  <c r="D21" i="1"/>
  <c r="F21" i="1"/>
  <c r="I21" i="1"/>
  <c r="K21" i="1"/>
  <c r="F60" i="1"/>
  <c r="H60" i="1"/>
  <c r="D60" i="1"/>
  <c r="G60" i="1"/>
  <c r="I60" i="1"/>
  <c r="J60" i="1"/>
  <c r="E60" i="1"/>
  <c r="C62" i="1"/>
  <c r="A61" i="1"/>
  <c r="M61" i="1" s="1"/>
  <c r="C23" i="1"/>
  <c r="A22" i="1"/>
  <c r="K61" i="1" l="1"/>
  <c r="L61" i="1"/>
  <c r="N61" i="1"/>
  <c r="G22" i="1"/>
  <c r="J22" i="1"/>
  <c r="L22" i="1"/>
  <c r="F22" i="1"/>
  <c r="M22" i="1"/>
  <c r="H22" i="1"/>
  <c r="I22" i="1"/>
  <c r="D22" i="1"/>
  <c r="K22" i="1"/>
  <c r="N22" i="1"/>
  <c r="E22" i="1"/>
  <c r="D61" i="1"/>
  <c r="F61" i="1"/>
  <c r="G61" i="1"/>
  <c r="I61" i="1"/>
  <c r="E61" i="1"/>
  <c r="H61" i="1"/>
  <c r="J61" i="1"/>
  <c r="A23" i="1"/>
  <c r="C24" i="1"/>
  <c r="A62" i="1"/>
  <c r="K62" i="1" s="1"/>
  <c r="C63" i="1"/>
  <c r="N62" i="1" l="1"/>
  <c r="M62" i="1"/>
  <c r="L62" i="1"/>
  <c r="L23" i="1"/>
  <c r="F23" i="1"/>
  <c r="H23" i="1"/>
  <c r="K23" i="1"/>
  <c r="M23" i="1"/>
  <c r="D23" i="1"/>
  <c r="G23" i="1"/>
  <c r="N23" i="1"/>
  <c r="I23" i="1"/>
  <c r="J23" i="1"/>
  <c r="E23" i="1"/>
  <c r="F62" i="1"/>
  <c r="I62" i="1"/>
  <c r="E62" i="1"/>
  <c r="G62" i="1"/>
  <c r="H62" i="1"/>
  <c r="J62" i="1"/>
  <c r="D62" i="1"/>
  <c r="C25" i="1"/>
  <c r="A24" i="1"/>
  <c r="C64" i="1"/>
  <c r="A63" i="1"/>
  <c r="M63" i="1" s="1"/>
  <c r="K63" i="1" l="1"/>
  <c r="L63" i="1"/>
  <c r="N63" i="1"/>
  <c r="E63" i="1"/>
  <c r="G63" i="1"/>
  <c r="J63" i="1"/>
  <c r="F63" i="1"/>
  <c r="H63" i="1"/>
  <c r="I63" i="1"/>
  <c r="D63" i="1"/>
  <c r="D24" i="1"/>
  <c r="K24" i="1"/>
  <c r="F24" i="1"/>
  <c r="M24" i="1"/>
  <c r="G24" i="1"/>
  <c r="I24" i="1"/>
  <c r="L24" i="1"/>
  <c r="N24" i="1"/>
  <c r="E24" i="1"/>
  <c r="H24" i="1"/>
  <c r="J24" i="1"/>
  <c r="A64" i="1"/>
  <c r="M64" i="1" s="1"/>
  <c r="C65" i="1"/>
  <c r="A25" i="1"/>
  <c r="C26" i="1"/>
  <c r="L64" i="1" l="1"/>
  <c r="K64" i="1"/>
  <c r="N64" i="1"/>
  <c r="F25" i="1"/>
  <c r="I25" i="1"/>
  <c r="K25" i="1"/>
  <c r="E25" i="1"/>
  <c r="L25" i="1"/>
  <c r="G25" i="1"/>
  <c r="N25" i="1"/>
  <c r="H25" i="1"/>
  <c r="J25" i="1"/>
  <c r="M25" i="1"/>
  <c r="D25" i="1"/>
  <c r="J64" i="1"/>
  <c r="E64" i="1"/>
  <c r="F64" i="1"/>
  <c r="H64" i="1"/>
  <c r="D64" i="1"/>
  <c r="G64" i="1"/>
  <c r="I64" i="1"/>
  <c r="C66" i="1"/>
  <c r="A65" i="1"/>
  <c r="M65" i="1" s="1"/>
  <c r="C27" i="1"/>
  <c r="A26" i="1"/>
  <c r="K65" i="1" l="1"/>
  <c r="L65" i="1"/>
  <c r="N65" i="1"/>
  <c r="K26" i="1"/>
  <c r="N26" i="1"/>
  <c r="E26" i="1"/>
  <c r="G26" i="1"/>
  <c r="J26" i="1"/>
  <c r="L26" i="1"/>
  <c r="F26" i="1"/>
  <c r="M26" i="1"/>
  <c r="H26" i="1"/>
  <c r="I26" i="1"/>
  <c r="D26" i="1"/>
  <c r="E65" i="1"/>
  <c r="H65" i="1"/>
  <c r="J65" i="1"/>
  <c r="D65" i="1"/>
  <c r="F65" i="1"/>
  <c r="G65" i="1"/>
  <c r="I65" i="1"/>
  <c r="A27" i="1"/>
  <c r="C28" i="1"/>
  <c r="A66" i="1"/>
  <c r="K66" i="1" s="1"/>
  <c r="C67" i="1"/>
  <c r="N66" i="1" l="1"/>
  <c r="M66" i="1"/>
  <c r="L66" i="1"/>
  <c r="J27" i="1"/>
  <c r="E27" i="1"/>
  <c r="L27" i="1"/>
  <c r="F27" i="1"/>
  <c r="H27" i="1"/>
  <c r="K27" i="1"/>
  <c r="M27" i="1"/>
  <c r="D27" i="1"/>
  <c r="G27" i="1"/>
  <c r="N27" i="1"/>
  <c r="I27" i="1"/>
  <c r="J66" i="1"/>
  <c r="D66" i="1"/>
  <c r="F66" i="1"/>
  <c r="I66" i="1"/>
  <c r="E66" i="1"/>
  <c r="G66" i="1"/>
  <c r="H66" i="1"/>
  <c r="C68" i="1"/>
  <c r="A67" i="1"/>
  <c r="N67" i="1" s="1"/>
  <c r="A28" i="1"/>
  <c r="C29" i="1"/>
  <c r="M67" i="1" l="1"/>
  <c r="K67" i="1"/>
  <c r="L67" i="1"/>
  <c r="I28" i="1"/>
  <c r="H28" i="1"/>
  <c r="J28" i="1"/>
  <c r="D28" i="1"/>
  <c r="F28" i="1"/>
  <c r="G28" i="1"/>
  <c r="K28" i="1"/>
  <c r="M28" i="1"/>
  <c r="L28" i="1"/>
  <c r="N28" i="1"/>
  <c r="E28" i="1"/>
  <c r="I67" i="1"/>
  <c r="D67" i="1"/>
  <c r="E67" i="1"/>
  <c r="G67" i="1"/>
  <c r="J67" i="1"/>
  <c r="F67" i="1"/>
  <c r="H67" i="1"/>
  <c r="C69" i="1"/>
  <c r="A68" i="1"/>
  <c r="K68" i="1" s="1"/>
  <c r="A29" i="1"/>
  <c r="C30" i="1"/>
  <c r="N68" i="1" l="1"/>
  <c r="C70" i="1"/>
  <c r="M68" i="1"/>
  <c r="L68" i="1"/>
  <c r="M29" i="1"/>
  <c r="L29" i="1"/>
  <c r="I29" i="1"/>
  <c r="H29" i="1"/>
  <c r="D29" i="1"/>
  <c r="K29" i="1"/>
  <c r="N29" i="1"/>
  <c r="J29" i="1"/>
  <c r="E29" i="1"/>
  <c r="G29" i="1"/>
  <c r="F29" i="1"/>
  <c r="D68" i="1"/>
  <c r="G68" i="1"/>
  <c r="I68" i="1"/>
  <c r="J68" i="1"/>
  <c r="E68" i="1"/>
  <c r="F68" i="1"/>
  <c r="H68" i="1"/>
  <c r="A69" i="1"/>
  <c r="L69" i="1" s="1"/>
  <c r="A30" i="1"/>
  <c r="C31" i="1"/>
  <c r="N69" i="1" l="1"/>
  <c r="M69" i="1"/>
  <c r="K69" i="1"/>
  <c r="I69" i="1"/>
  <c r="E69" i="1"/>
  <c r="H69" i="1"/>
  <c r="J69" i="1"/>
  <c r="D69" i="1"/>
  <c r="F69" i="1"/>
  <c r="G69" i="1"/>
  <c r="I30" i="1"/>
  <c r="D30" i="1"/>
  <c r="G30" i="1"/>
  <c r="K30" i="1"/>
  <c r="N30" i="1"/>
  <c r="J30" i="1"/>
  <c r="M30" i="1"/>
  <c r="L30" i="1"/>
  <c r="F30" i="1"/>
  <c r="E30" i="1"/>
  <c r="H30" i="1"/>
  <c r="A31" i="1"/>
  <c r="C32" i="1"/>
  <c r="A70" i="1"/>
  <c r="N70" i="1" s="1"/>
  <c r="C71" i="1"/>
  <c r="M70" i="1" l="1"/>
  <c r="L70" i="1"/>
  <c r="K70" i="1"/>
  <c r="H70" i="1"/>
  <c r="J70" i="1"/>
  <c r="D70" i="1"/>
  <c r="F70" i="1"/>
  <c r="I70" i="1"/>
  <c r="E70" i="1"/>
  <c r="G70" i="1"/>
  <c r="G31" i="1"/>
  <c r="I31" i="1"/>
  <c r="N31" i="1"/>
  <c r="E31" i="1"/>
  <c r="L31" i="1"/>
  <c r="J31" i="1"/>
  <c r="H31" i="1"/>
  <c r="K31" i="1"/>
  <c r="F31" i="1"/>
  <c r="M31" i="1"/>
  <c r="D31" i="1"/>
  <c r="A71" i="1"/>
  <c r="L71" i="1" s="1"/>
  <c r="C72" i="1"/>
  <c r="A32" i="1"/>
  <c r="C33" i="1"/>
  <c r="N71" i="1" l="1"/>
  <c r="M71" i="1"/>
  <c r="K71" i="1"/>
  <c r="E32" i="1"/>
  <c r="L32" i="1"/>
  <c r="K32" i="1"/>
  <c r="N32" i="1"/>
  <c r="I32" i="1"/>
  <c r="H32" i="1"/>
  <c r="G32" i="1"/>
  <c r="J32" i="1"/>
  <c r="D32" i="1"/>
  <c r="F32" i="1"/>
  <c r="M32" i="1"/>
  <c r="F71" i="1"/>
  <c r="H71" i="1"/>
  <c r="I71" i="1"/>
  <c r="D71" i="1"/>
  <c r="E71" i="1"/>
  <c r="G71" i="1"/>
  <c r="J71" i="1"/>
  <c r="A33" i="1"/>
  <c r="C34" i="1"/>
  <c r="A72" i="1"/>
  <c r="L72" i="1" s="1"/>
  <c r="C73" i="1"/>
  <c r="K72" i="1" l="1"/>
  <c r="N72" i="1"/>
  <c r="M72" i="1"/>
  <c r="H72" i="1"/>
  <c r="D72" i="1"/>
  <c r="G72" i="1"/>
  <c r="I72" i="1"/>
  <c r="J72" i="1"/>
  <c r="E72" i="1"/>
  <c r="F72" i="1"/>
  <c r="D33" i="1"/>
  <c r="N33" i="1"/>
  <c r="M33" i="1"/>
  <c r="J33" i="1"/>
  <c r="I33" i="1"/>
  <c r="K33" i="1"/>
  <c r="F33" i="1"/>
  <c r="E33" i="1"/>
  <c r="L33" i="1"/>
  <c r="H33" i="1"/>
  <c r="G33" i="1"/>
  <c r="A73" i="1"/>
  <c r="M73" i="1" s="1"/>
  <c r="C74" i="1"/>
  <c r="A34" i="1"/>
  <c r="C35" i="1"/>
  <c r="K73" i="1" l="1"/>
  <c r="L73" i="1"/>
  <c r="N73" i="1"/>
  <c r="G73" i="1"/>
  <c r="I73" i="1"/>
  <c r="E73" i="1"/>
  <c r="H73" i="1"/>
  <c r="J73" i="1"/>
  <c r="D73" i="1"/>
  <c r="F73" i="1"/>
  <c r="F34" i="1"/>
  <c r="H34" i="1"/>
  <c r="M34" i="1"/>
  <c r="D34" i="1"/>
  <c r="N34" i="1"/>
  <c r="I34" i="1"/>
  <c r="E34" i="1"/>
  <c r="G34" i="1"/>
  <c r="J34" i="1"/>
  <c r="L34" i="1"/>
  <c r="K34" i="1"/>
  <c r="A35" i="1"/>
  <c r="C36" i="1"/>
  <c r="A74" i="1"/>
  <c r="L74" i="1" s="1"/>
  <c r="C75" i="1"/>
  <c r="K74" i="1" l="1"/>
  <c r="N74" i="1"/>
  <c r="M74" i="1"/>
  <c r="E74" i="1"/>
  <c r="G74" i="1"/>
  <c r="H74" i="1"/>
  <c r="J74" i="1"/>
  <c r="D74" i="1"/>
  <c r="F74" i="1"/>
  <c r="I74" i="1"/>
  <c r="K35" i="1"/>
  <c r="J35" i="1"/>
  <c r="N35" i="1"/>
  <c r="M35" i="1"/>
  <c r="L35" i="1"/>
  <c r="G35" i="1"/>
  <c r="F35" i="1"/>
  <c r="I35" i="1"/>
  <c r="H35" i="1"/>
  <c r="E35" i="1"/>
  <c r="D35" i="1"/>
  <c r="A75" i="1"/>
  <c r="N75" i="1" s="1"/>
  <c r="C76" i="1"/>
  <c r="A36" i="1"/>
  <c r="C37" i="1"/>
  <c r="M75" i="1" l="1"/>
  <c r="K75" i="1"/>
  <c r="L75" i="1"/>
  <c r="L36" i="1"/>
  <c r="N36" i="1"/>
  <c r="M36" i="1"/>
  <c r="H36" i="1"/>
  <c r="J36" i="1"/>
  <c r="I36" i="1"/>
  <c r="D36" i="1"/>
  <c r="G36" i="1"/>
  <c r="K36" i="1"/>
  <c r="F36" i="1"/>
  <c r="E36" i="1"/>
  <c r="G75" i="1"/>
  <c r="J75" i="1"/>
  <c r="F75" i="1"/>
  <c r="H75" i="1"/>
  <c r="I75" i="1"/>
  <c r="D75" i="1"/>
  <c r="E75" i="1"/>
  <c r="A37" i="1"/>
  <c r="C38" i="1"/>
  <c r="C39" i="1" s="1"/>
  <c r="A76" i="1"/>
  <c r="L76" i="1" s="1"/>
  <c r="C77" i="1"/>
  <c r="K76" i="1" l="1"/>
  <c r="N76" i="1"/>
  <c r="M76" i="1"/>
  <c r="F76" i="1"/>
  <c r="H76" i="1"/>
  <c r="D76" i="1"/>
  <c r="G76" i="1"/>
  <c r="I76" i="1"/>
  <c r="J76" i="1"/>
  <c r="E76" i="1"/>
  <c r="E37" i="1"/>
  <c r="G37" i="1"/>
  <c r="F37" i="1"/>
  <c r="H37" i="1"/>
  <c r="M37" i="1"/>
  <c r="D37" i="1"/>
  <c r="L37" i="1"/>
  <c r="N37" i="1"/>
  <c r="I37" i="1"/>
  <c r="K37" i="1"/>
  <c r="J37" i="1"/>
  <c r="A77" i="1"/>
  <c r="K77" i="1" s="1"/>
  <c r="C78" i="1"/>
  <c r="A38" i="1"/>
  <c r="L77" i="1" l="1"/>
  <c r="N77" i="1"/>
  <c r="M77" i="1"/>
  <c r="J38" i="1"/>
  <c r="E38" i="1"/>
  <c r="L38" i="1"/>
  <c r="F38" i="1"/>
  <c r="H38" i="1"/>
  <c r="G38" i="1"/>
  <c r="K38" i="1"/>
  <c r="M38" i="1"/>
  <c r="D38" i="1"/>
  <c r="N38" i="1"/>
  <c r="I38" i="1"/>
  <c r="D77" i="1"/>
  <c r="F77" i="1"/>
  <c r="G77" i="1"/>
  <c r="I77" i="1"/>
  <c r="E77" i="1"/>
  <c r="H77" i="1"/>
  <c r="J77" i="1"/>
  <c r="A39" i="1"/>
  <c r="C40" i="1"/>
  <c r="A78" i="1"/>
  <c r="L78" i="1" s="1"/>
  <c r="C79" i="1"/>
  <c r="K78" i="1" l="1"/>
  <c r="N78" i="1"/>
  <c r="M78" i="1"/>
  <c r="F78" i="1"/>
  <c r="I78" i="1"/>
  <c r="E78" i="1"/>
  <c r="G78" i="1"/>
  <c r="H78" i="1"/>
  <c r="J78" i="1"/>
  <c r="D78" i="1"/>
  <c r="D39" i="1"/>
  <c r="K39" i="1"/>
  <c r="N39" i="1"/>
  <c r="F39" i="1"/>
  <c r="M39" i="1"/>
  <c r="J39" i="1"/>
  <c r="G39" i="1"/>
  <c r="I39" i="1"/>
  <c r="L39" i="1"/>
  <c r="E39" i="1"/>
  <c r="H39" i="1"/>
  <c r="A40" i="1"/>
  <c r="C41" i="1"/>
  <c r="A79" i="1"/>
  <c r="N79" i="1" s="1"/>
  <c r="C80" i="1"/>
  <c r="M79" i="1" l="1"/>
  <c r="K79" i="1"/>
  <c r="L79" i="1"/>
  <c r="E79" i="1"/>
  <c r="G79" i="1"/>
  <c r="J79" i="1"/>
  <c r="F79" i="1"/>
  <c r="H79" i="1"/>
  <c r="I79" i="1"/>
  <c r="D79" i="1"/>
  <c r="D40" i="1"/>
  <c r="G40" i="1"/>
  <c r="F40" i="1"/>
  <c r="I40" i="1"/>
  <c r="K40" i="1"/>
  <c r="E40" i="1"/>
  <c r="L40" i="1"/>
  <c r="N40" i="1"/>
  <c r="H40" i="1"/>
  <c r="J40" i="1"/>
  <c r="M40" i="1"/>
  <c r="A41" i="1"/>
  <c r="C42" i="1"/>
  <c r="A80" i="1"/>
  <c r="M80" i="1" s="1"/>
  <c r="C81" i="1"/>
  <c r="L80" i="1" l="1"/>
  <c r="K80" i="1"/>
  <c r="N80" i="1"/>
  <c r="J80" i="1"/>
  <c r="E80" i="1"/>
  <c r="F80" i="1"/>
  <c r="H80" i="1"/>
  <c r="D80" i="1"/>
  <c r="G80" i="1"/>
  <c r="I80" i="1"/>
  <c r="I41" i="1"/>
  <c r="D41" i="1"/>
  <c r="K41" i="1"/>
  <c r="J41" i="1"/>
  <c r="E41" i="1"/>
  <c r="G41" i="1"/>
  <c r="N41" i="1"/>
  <c r="F41" i="1"/>
  <c r="L41" i="1"/>
  <c r="M41" i="1"/>
  <c r="H41" i="1"/>
  <c r="A42" i="1"/>
  <c r="C43" i="1"/>
  <c r="A81" i="1"/>
  <c r="L81" i="1" s="1"/>
  <c r="C82" i="1"/>
  <c r="N81" i="1" l="1"/>
  <c r="K81" i="1"/>
  <c r="M81" i="1"/>
  <c r="E81" i="1"/>
  <c r="H81" i="1"/>
  <c r="J81" i="1"/>
  <c r="D81" i="1"/>
  <c r="F81" i="1"/>
  <c r="G81" i="1"/>
  <c r="I81" i="1"/>
  <c r="N42" i="1"/>
  <c r="G42" i="1"/>
  <c r="J42" i="1"/>
  <c r="L42" i="1"/>
  <c r="F42" i="1"/>
  <c r="H42" i="1"/>
  <c r="M42" i="1"/>
  <c r="I42" i="1"/>
  <c r="E42" i="1"/>
  <c r="D42" i="1"/>
  <c r="K42" i="1"/>
  <c r="A43" i="1"/>
  <c r="A82" i="1"/>
  <c r="M82" i="1" s="1"/>
  <c r="K82" i="1" l="1"/>
  <c r="L82" i="1"/>
  <c r="N82" i="1"/>
  <c r="E43" i="1"/>
  <c r="L43" i="1"/>
  <c r="H43" i="1"/>
  <c r="F43" i="1"/>
  <c r="J43" i="1"/>
  <c r="K43" i="1"/>
  <c r="N43" i="1"/>
  <c r="M43" i="1"/>
  <c r="D43" i="1"/>
  <c r="G43" i="1"/>
  <c r="I43" i="1"/>
  <c r="J82" i="1"/>
  <c r="D82" i="1"/>
  <c r="F82" i="1"/>
  <c r="I82" i="1"/>
  <c r="E82" i="1"/>
  <c r="G82" i="1"/>
  <c r="H82" i="1"/>
</calcChain>
</file>

<file path=xl/sharedStrings.xml><?xml version="1.0" encoding="utf-8"?>
<sst xmlns="http://schemas.openxmlformats.org/spreadsheetml/2006/main" count="50" uniqueCount="44">
  <si>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</si>
  <si>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</si>
  <si>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</si>
  <si>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</si>
  <si>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</si>
  <si>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</si>
  <si>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</si>
  <si>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</si>
  <si>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</si>
  <si>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</si>
  <si>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</si>
  <si>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</si>
  <si>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</si>
  <si>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</si>
  <si>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</si>
  <si>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</si>
  <si>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</si>
  <si>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</si>
  <si>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</si>
  <si>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</si>
  <si>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</si>
  <si>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</si>
  <si>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</si>
  <si>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</si>
  <si>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</si>
  <si>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</si>
  <si>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</si>
  <si>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Lánskjaravísitala</t>
  </si>
  <si>
    <t>Neysluvísitala</t>
  </si>
  <si>
    <t>Reikniskjalið er verndað gegn breytingum öðrum en "Forsendum" og</t>
  </si>
  <si>
    <t>Útreikningur nýs mánaðar er reiknaður og vistaður undir heitinu "man" í möppu fyrir viðkomandi ár.</t>
  </si>
  <si>
    <t>Vísitölur til útreiknings frá 1 næsta mánaðar skráð þegar hún er birt og hefur þá áhrif á útreikning verðstuðla.</t>
  </si>
  <si>
    <t>Verðb</t>
  </si>
  <si>
    <t>stuðull</t>
  </si>
  <si>
    <t xml:space="preserve">       Reiknað verð Húsbréfa í</t>
  </si>
  <si>
    <t>Verðbólguspá:</t>
  </si>
  <si>
    <t>Reiknidagsetning (þ.e. útreikningur gildir frá)</t>
  </si>
  <si>
    <t>Birtingaráætlun Hagstofunnar...</t>
  </si>
  <si>
    <t>Húsbréfaflokkur:</t>
  </si>
  <si>
    <t>Áætluð birting vísitölu í næsta mánuði:</t>
  </si>
  <si>
    <t>Vextir innan mánaðar</t>
  </si>
  <si>
    <t>01/1 og 2</t>
  </si>
  <si>
    <t>e</t>
  </si>
  <si>
    <r>
      <t xml:space="preserve">er lykilorðið á vernduninni </t>
    </r>
    <r>
      <rPr>
        <i/>
        <sz val="10"/>
        <rFont val="Arial"/>
        <family val="2"/>
      </rPr>
      <t>Fjarstyring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</si>
</sst>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0000000"/>
    <numFmt numFmtId="165" formatCode="0.0"/>
    <numFmt numFmtId="166" formatCode="d\-mmm\-yyyy"/>
    <numFmt numFmtId="167" formatCode="dd/mmm/yyyy"/>
    <numFmt numFmtId="168" formatCode="mmmm"/>
    <numFmt numFmtId="169" formatCode="mmmm\ \ \ \ yyyy"/>
    <numFmt numFmtId="170" formatCode="yyyy"/>
    <numFmt numFmtId="171" formatCode="&quot;Dagnr.&quot;dd"/>
    <numFmt numFmtId="172" formatCode="dddd"/>
    <numFmt numFmtId="173" formatCode="dd/\ \ mmmm"/>
    <numFmt numFmtId="174" formatCode="0.00000"/>
  </numFmts>
  <fonts count="15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8" fontId="4" fillId="0" borderId="0" xfId="0" applyNumberFormat="1" applyFont="1" applyAlignment="1">
      <alignment horizontal="left" wrapText="1"/>
    </xf>
    <xf numFmtId="170" fontId="4" fillId="0" borderId="0" xfId="0" applyNumberFormat="1" applyFont="1" applyAlignment="1">
      <alignment horizontal="left" wrapText="1"/>
    </xf>
    <xf numFmtId="0" fontId="7" fillId="0" borderId="0" xfId="0" applyFont="1"/>
    <xf numFmtId="173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71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174" fontId="3" fillId="0" borderId="11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/>
    <xf numFmtId="0" fontId="3" fillId="0" borderId="6" xfId="0" applyFont="1" applyFill="1" applyBorder="1" applyAlignment="1">
      <alignment horizontal="center"/>
    </xf>
    <xf numFmtId="10" fontId="3" fillId="0" borderId="0" xfId="1" applyNumberFormat="1" applyFont="1"/>
    <xf numFmtId="0" fontId="3" fillId="0" borderId="7" xfId="0" applyFont="1" applyFill="1" applyBorder="1" applyAlignment="1">
      <alignment horizontal="center"/>
    </xf>
    <xf numFmtId="169" fontId="3" fillId="0" borderId="3" xfId="0" applyNumberFormat="1" applyFont="1" applyBorder="1" applyAlignment="1">
      <alignment horizontal="center"/>
    </xf>
    <xf numFmtId="167" fontId="8" fillId="0" borderId="7" xfId="0" applyNumberFormat="1" applyFont="1" applyBorder="1" applyAlignment="1">
      <alignment horizontal="center" wrapText="1"/>
    </xf>
    <xf numFmtId="0" fontId="9" fillId="0" borderId="0" xfId="0" applyFont="1"/>
    <xf numFmtId="10" fontId="3" fillId="0" borderId="12" xfId="0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10" fillId="0" borderId="9" xfId="0" applyFont="1" applyBorder="1"/>
    <xf numFmtId="0" fontId="3" fillId="0" borderId="8" xfId="0" applyFont="1" applyBorder="1"/>
    <xf numFmtId="173" fontId="11" fillId="0" borderId="1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72" fontId="13" fillId="0" borderId="0" xfId="0" applyNumberFormat="1" applyFont="1" applyAlignment="1">
      <alignment horizontal="left" vertical="top" wrapText="1"/>
    </xf>
    <xf numFmtId="16" fontId="4" fillId="0" borderId="0" xfId="0" applyNumberFormat="1" applyFont="1"/>
    <xf numFmtId="165" fontId="3" fillId="0" borderId="7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152400</xdr:rowOff>
        </xdr:from>
        <xdr:to>
          <xdr:col>1</xdr:col>
          <xdr:colOff>133350</xdr:colOff>
          <xdr:row>0</xdr:row>
          <xdr:rowOff>895350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workbookViewId="0">
      <selection activeCell="F3" sqref="F3"/>
    </sheetView>
  </sheetViews>
  <sheetFormatPr defaultRowHeight="12.75" x14ac:dyDescent="0.2"/>
  <cols>
    <col min="1" max="1" width="20.140625" style="1" customWidth="1"/>
    <col min="2" max="2" width="18.28515625" style="1" customWidth="1"/>
    <col min="3" max="3" width="15.7109375" style="1" customWidth="1"/>
    <col min="4" max="4" width="26.140625" style="1" customWidth="1"/>
    <col min="5" max="5" width="29.7109375" style="1" customWidth="1"/>
    <col min="6" max="10" width="15.7109375" style="1" customWidth="1"/>
    <col min="11" max="16384" width="9.140625" style="1"/>
  </cols>
  <sheetData>
    <row r="1" spans="1:5" ht="75" customHeight="1" thickBot="1" x14ac:dyDescent="0.25">
      <c r="A1" s="37"/>
      <c r="B1" s="38"/>
      <c r="C1" s="38"/>
      <c r="D1" s="37"/>
    </row>
    <row r="2" spans="1:5" ht="60" customHeight="1" thickBot="1" x14ac:dyDescent="0.25">
      <c r="B2" s="39" t="s">
        <v>36</v>
      </c>
      <c r="C2" s="46">
        <v>42278</v>
      </c>
      <c r="D2" s="40" t="s">
        <v>31</v>
      </c>
    </row>
    <row r="3" spans="1:5" ht="18" customHeight="1" x14ac:dyDescent="0.2">
      <c r="B3" s="41" t="s">
        <v>27</v>
      </c>
      <c r="C3" s="42">
        <v>8536</v>
      </c>
      <c r="D3" s="42">
        <v>8502</v>
      </c>
      <c r="E3" s="43"/>
    </row>
    <row r="4" spans="1:5" ht="17.25" customHeight="1" thickBot="1" x14ac:dyDescent="0.25">
      <c r="B4" s="41" t="s">
        <v>28</v>
      </c>
      <c r="C4" s="44">
        <v>432.3</v>
      </c>
      <c r="D4" s="57">
        <v>430.6</v>
      </c>
    </row>
    <row r="5" spans="1:5" ht="55.5" customHeight="1" thickBot="1" x14ac:dyDescent="0.3">
      <c r="B5" s="39"/>
      <c r="C5" s="45">
        <f>C2</f>
        <v>42278</v>
      </c>
      <c r="D5" s="46">
        <f>+C25</f>
        <v>42272</v>
      </c>
      <c r="E5" s="47"/>
    </row>
    <row r="6" spans="1:5" ht="17.25" customHeight="1" thickBot="1" x14ac:dyDescent="0.25">
      <c r="B6" s="41"/>
      <c r="C6" s="48">
        <f>IF(NvtNæstaMánaðar&gt;0,ROUND((NvtNæstaMánaðar/NvtÞessaMánaðar)^12 - 1,5),"")</f>
        <v>-4.6179999999999999E-2</v>
      </c>
      <c r="D6" s="48">
        <f>IF(NvtNæstaMánaðar&gt;0,ROUND((NvtNæstaMánaðar/NvtÞessaMánaðar)^12 - 1,5),"")</f>
        <v>-4.6179999999999999E-2</v>
      </c>
    </row>
    <row r="7" spans="1:5" ht="30" customHeight="1" thickBot="1" x14ac:dyDescent="0.25">
      <c r="B7" s="39" t="s">
        <v>40</v>
      </c>
      <c r="C7" s="49">
        <f>IF(VerðBólgaMánaðarins&lt;&gt;"",ROUND((1+VerðBólgaMánaðarins) ^ (1/12),4) - 1,"")</f>
        <v>-3.9000000000000146E-3</v>
      </c>
      <c r="D7" s="49">
        <f>IF(VerðBólgaMánaðarins&lt;&gt;"",ROUND((1+VerðBólgaMánaðarins) ^ (1/12),4) - 1,"")</f>
        <v>-3.9000000000000146E-3</v>
      </c>
      <c r="E7" s="43"/>
    </row>
    <row r="8" spans="1:5" ht="26.25" customHeight="1" thickBot="1" x14ac:dyDescent="0.25">
      <c r="B8" s="50" t="s">
        <v>39</v>
      </c>
      <c r="C8" s="51"/>
      <c r="D8" s="52">
        <f>+C26</f>
        <v>42306</v>
      </c>
    </row>
    <row r="9" spans="1:5" ht="24.75" customHeight="1" x14ac:dyDescent="0.2">
      <c r="B9" s="1" t="s">
        <v>29</v>
      </c>
    </row>
    <row r="10" spans="1:5" x14ac:dyDescent="0.2">
      <c r="B10" s="1" t="s">
        <v>43</v>
      </c>
      <c r="D10" s="1" t="s">
        <v>42</v>
      </c>
    </row>
    <row r="11" spans="1:5" x14ac:dyDescent="0.2">
      <c r="B11" s="1" t="s">
        <v>30</v>
      </c>
    </row>
    <row r="15" spans="1:5" ht="15" x14ac:dyDescent="0.25">
      <c r="B15" s="53" t="s">
        <v>37</v>
      </c>
      <c r="C15" s="54"/>
    </row>
    <row r="16" spans="1:5" ht="15" x14ac:dyDescent="0.2">
      <c r="B16" s="55">
        <f t="shared" ref="B16:B17" si="0">+C16</f>
        <v>0</v>
      </c>
      <c r="C16" s="56"/>
    </row>
    <row r="17" spans="2:3" ht="15" x14ac:dyDescent="0.2">
      <c r="B17" s="55">
        <f t="shared" si="0"/>
        <v>42033</v>
      </c>
      <c r="C17" s="56">
        <v>42033</v>
      </c>
    </row>
    <row r="18" spans="2:3" ht="15" x14ac:dyDescent="0.2">
      <c r="B18" s="55">
        <f>+C18</f>
        <v>42061</v>
      </c>
      <c r="C18" s="56">
        <v>42061</v>
      </c>
    </row>
    <row r="19" spans="2:3" ht="15" x14ac:dyDescent="0.2">
      <c r="B19" s="55">
        <f t="shared" ref="B19:B28" si="1">+C19</f>
        <v>42090</v>
      </c>
      <c r="C19" s="56">
        <v>42090</v>
      </c>
    </row>
    <row r="20" spans="2:3" ht="15" x14ac:dyDescent="0.2">
      <c r="B20" s="55">
        <f t="shared" si="1"/>
        <v>42123</v>
      </c>
      <c r="C20" s="56">
        <v>42123</v>
      </c>
    </row>
    <row r="21" spans="2:3" ht="15" x14ac:dyDescent="0.2">
      <c r="B21" s="55">
        <f t="shared" si="1"/>
        <v>42152</v>
      </c>
      <c r="C21" s="56">
        <v>42152</v>
      </c>
    </row>
    <row r="22" spans="2:3" ht="15" x14ac:dyDescent="0.2">
      <c r="B22" s="55">
        <f t="shared" si="1"/>
        <v>42181</v>
      </c>
      <c r="C22" s="56">
        <v>42181</v>
      </c>
    </row>
    <row r="23" spans="2:3" ht="15" x14ac:dyDescent="0.2">
      <c r="B23" s="55">
        <f t="shared" si="1"/>
        <v>42208</v>
      </c>
      <c r="C23" s="56">
        <v>42208</v>
      </c>
    </row>
    <row r="24" spans="2:3" ht="15" x14ac:dyDescent="0.2">
      <c r="B24" s="55">
        <f t="shared" si="1"/>
        <v>42243</v>
      </c>
      <c r="C24" s="56">
        <v>42243</v>
      </c>
    </row>
    <row r="25" spans="2:3" ht="15" x14ac:dyDescent="0.2">
      <c r="B25" s="55">
        <f t="shared" si="1"/>
        <v>42272</v>
      </c>
      <c r="C25" s="56">
        <v>42272</v>
      </c>
    </row>
    <row r="26" spans="2:3" ht="15" x14ac:dyDescent="0.2">
      <c r="B26" s="55">
        <f t="shared" si="1"/>
        <v>42306</v>
      </c>
      <c r="C26" s="56">
        <v>42306</v>
      </c>
    </row>
    <row r="27" spans="2:3" ht="15" x14ac:dyDescent="0.2">
      <c r="B27" s="55">
        <f t="shared" si="1"/>
        <v>42334</v>
      </c>
      <c r="C27" s="56">
        <v>42334</v>
      </c>
    </row>
    <row r="28" spans="2:3" ht="15" x14ac:dyDescent="0.2">
      <c r="B28" s="55">
        <f t="shared" si="1"/>
        <v>42360</v>
      </c>
      <c r="C28" s="56">
        <v>42360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Pict="0" r:id="rId5">
            <anchor moveWithCells="1">
              <from>
                <xdr:col>0</xdr:col>
                <xdr:colOff>276225</xdr:colOff>
                <xdr:row>0</xdr:row>
                <xdr:rowOff>152400</xdr:rowOff>
              </from>
              <to>
                <xdr:col>1</xdr:col>
                <xdr:colOff>133350</xdr:colOff>
                <xdr:row>0</xdr:row>
                <xdr:rowOff>895350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F19" sqref="F19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34</v>
      </c>
      <c r="H1" s="22">
        <f>Forsendur!$C$2</f>
        <v>42278</v>
      </c>
      <c r="I1" s="23">
        <f>Forsendur!$C$2</f>
        <v>42278</v>
      </c>
    </row>
    <row r="2" spans="1:14" ht="15" customHeight="1" thickBot="1" x14ac:dyDescent="0.25">
      <c r="K2" s="2" t="s">
        <v>24</v>
      </c>
      <c r="L2" s="3">
        <f>Forsendur!C2</f>
        <v>42278</v>
      </c>
    </row>
    <row r="3" spans="1:14" ht="18.75" customHeight="1" thickTop="1" x14ac:dyDescent="0.2">
      <c r="F3" s="24" t="str">
        <f>IF(AND(Forsendur!D4&gt;0,Forsendur!D5=""),"&gt;&gt;&gt; Ath  Ath &lt;&lt;&lt;","")</f>
        <v/>
      </c>
      <c r="J3" s="1" t="str">
        <f>IF(Forsendur!D4&gt;0,"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4" t="str">
        <f>IF(AND(Forsendur!D4&gt;0,Forsendur!D5=""),"&gt;&gt;&gt; Það vantar dags vísitölu í  forsendur &lt;&lt;&lt;","")</f>
        <v/>
      </c>
      <c r="J4" s="1" t="str">
        <f>IF(Forsendur!D4&gt;0,"","      Áætluð birting vísitölu er")</f>
        <v/>
      </c>
      <c r="L4" s="25" t="str">
        <f>IF(Forsendur!D4&gt;0,"",Forsendur!D8)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38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f>Forsendur!C3</f>
        <v>8536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f>Forsendur!C4</f>
        <v>432.3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32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33</v>
      </c>
      <c r="B13" s="1" t="s">
        <v>35</v>
      </c>
      <c r="C13" s="7">
        <f>Forsendur!C7</f>
        <v>-3.9000000000000146E-3</v>
      </c>
      <c r="D13" s="8"/>
      <c r="N13" s="27"/>
    </row>
    <row r="14" spans="1:14" ht="11.1" customHeight="1" x14ac:dyDescent="0.2">
      <c r="A14" s="28">
        <f>IF(DAY(Forsendur!D5)&lt;1,32,DAY(Forsendur!D5))</f>
        <v>25</v>
      </c>
      <c r="B14" s="1" t="str">
        <f>IF(C14&lt;0,"Lækkun vísitölu","Hækkun vísitölu")</f>
        <v>Lækkun vísitölu</v>
      </c>
      <c r="C14" s="7">
        <f>IF(AND(Forsendur!D3&gt;0,Forsendur!D4&gt;0),ROUND(Forsendur!D4/Forsendur!C4-1,4),0)</f>
        <v>-3.8999999999999998E-3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f>IF(Dags_visit_naest&gt;C16,verdbspa,Verdb_raun)</f>
        <v>-3.9000000000000146E-3</v>
      </c>
      <c r="B16" s="29" t="s">
        <v>26</v>
      </c>
      <c r="C16" s="4">
        <v>1</v>
      </c>
      <c r="D16" s="30">
        <f t="shared" ref="D16:N25" si="0">ROUND(100000*LVT / D$11 * ((1+D$12/100) ^ ((DAYS360(D$6,$L$2)+$C16-1)/360) * ((1+$A16) ^ (($C16-15)/30))) / 100000,5)</f>
        <v>13.493740000000001</v>
      </c>
      <c r="E16" s="30">
        <f t="shared" si="0"/>
        <v>11.913309999999999</v>
      </c>
      <c r="F16" s="30">
        <f t="shared" si="0"/>
        <v>12.40361</v>
      </c>
      <c r="G16" s="30">
        <f t="shared" si="0"/>
        <v>12.155480000000001</v>
      </c>
      <c r="H16" s="30">
        <f t="shared" si="0"/>
        <v>11.529450000000001</v>
      </c>
      <c r="I16" s="30">
        <f t="shared" si="0"/>
        <v>10.816039999999999</v>
      </c>
      <c r="J16" s="30">
        <f t="shared" si="0"/>
        <v>10.652950000000001</v>
      </c>
      <c r="K16" s="30">
        <f t="shared" si="0"/>
        <v>10.485760000000001</v>
      </c>
      <c r="L16" s="30">
        <f t="shared" si="0"/>
        <v>10.17595</v>
      </c>
      <c r="M16" s="30">
        <f t="shared" si="0"/>
        <v>9.9648000000000003</v>
      </c>
      <c r="N16" s="30">
        <f t="shared" si="0"/>
        <v>9.6568500000000004</v>
      </c>
    </row>
    <row r="17" spans="1:14" ht="10.5" customHeight="1" x14ac:dyDescent="0.2">
      <c r="A17" s="9">
        <f t="shared" ref="A17:A43" si="1">IF(Dags_visit_naest&gt;C17,verdbspa,Verdb_raun)</f>
        <v>-3.9000000000000146E-3</v>
      </c>
      <c r="B17" s="10"/>
      <c r="C17" s="4">
        <f t="shared" ref="C17:C43" si="2">C16+1</f>
        <v>2</v>
      </c>
      <c r="D17" s="30">
        <f t="shared" si="0"/>
        <v>13.494070000000001</v>
      </c>
      <c r="E17" s="30">
        <f t="shared" si="0"/>
        <v>11.91361</v>
      </c>
      <c r="F17" s="30">
        <f t="shared" si="0"/>
        <v>12.40401</v>
      </c>
      <c r="G17" s="30">
        <f t="shared" si="0"/>
        <v>12.15587</v>
      </c>
      <c r="H17" s="30">
        <f t="shared" si="0"/>
        <v>11.529820000000001</v>
      </c>
      <c r="I17" s="30">
        <f t="shared" si="0"/>
        <v>10.816380000000001</v>
      </c>
      <c r="J17" s="30">
        <f t="shared" si="0"/>
        <v>10.653280000000001</v>
      </c>
      <c r="K17" s="30">
        <f t="shared" si="0"/>
        <v>10.4861</v>
      </c>
      <c r="L17" s="30">
        <f t="shared" si="0"/>
        <v>10.176270000000001</v>
      </c>
      <c r="M17" s="30">
        <f t="shared" si="0"/>
        <v>9.9651099999999992</v>
      </c>
      <c r="N17" s="30">
        <f t="shared" si="0"/>
        <v>9.6571499999999997</v>
      </c>
    </row>
    <row r="18" spans="1:14" ht="10.5" customHeight="1" x14ac:dyDescent="0.2">
      <c r="A18" s="9">
        <f t="shared" si="1"/>
        <v>-3.9000000000000146E-3</v>
      </c>
      <c r="B18" s="10"/>
      <c r="C18" s="31">
        <f t="shared" si="2"/>
        <v>3</v>
      </c>
      <c r="D18" s="32">
        <f t="shared" si="0"/>
        <v>13.49441</v>
      </c>
      <c r="E18" s="32">
        <f t="shared" si="0"/>
        <v>11.91391</v>
      </c>
      <c r="F18" s="32">
        <f t="shared" si="0"/>
        <v>12.404400000000001</v>
      </c>
      <c r="G18" s="32">
        <f t="shared" si="0"/>
        <v>12.15625</v>
      </c>
      <c r="H18" s="32">
        <f t="shared" si="0"/>
        <v>11.53018</v>
      </c>
      <c r="I18" s="32">
        <f t="shared" si="0"/>
        <v>10.81672</v>
      </c>
      <c r="J18" s="32">
        <f t="shared" si="0"/>
        <v>10.65362</v>
      </c>
      <c r="K18" s="32">
        <f t="shared" si="0"/>
        <v>10.48643</v>
      </c>
      <c r="L18" s="32">
        <f t="shared" si="0"/>
        <v>10.176589999999999</v>
      </c>
      <c r="M18" s="32">
        <f t="shared" si="0"/>
        <v>9.9654299999999996</v>
      </c>
      <c r="N18" s="32">
        <f t="shared" si="0"/>
        <v>9.6574600000000004</v>
      </c>
    </row>
    <row r="19" spans="1:14" ht="10.5" customHeight="1" x14ac:dyDescent="0.2">
      <c r="A19" s="9">
        <f t="shared" si="1"/>
        <v>-3.9000000000000146E-3</v>
      </c>
      <c r="B19" s="10"/>
      <c r="C19" s="4">
        <f t="shared" si="2"/>
        <v>4</v>
      </c>
      <c r="D19" s="30">
        <f t="shared" si="0"/>
        <v>13.49475</v>
      </c>
      <c r="E19" s="30">
        <f t="shared" si="0"/>
        <v>11.914199999999999</v>
      </c>
      <c r="F19" s="30">
        <f t="shared" si="0"/>
        <v>12.40479</v>
      </c>
      <c r="G19" s="30">
        <f t="shared" si="0"/>
        <v>12.156639999999999</v>
      </c>
      <c r="H19" s="30">
        <f t="shared" si="0"/>
        <v>11.53055</v>
      </c>
      <c r="I19" s="30">
        <f t="shared" si="0"/>
        <v>10.81706</v>
      </c>
      <c r="J19" s="30">
        <f t="shared" si="0"/>
        <v>10.65396</v>
      </c>
      <c r="K19" s="30">
        <f t="shared" si="0"/>
        <v>10.48676</v>
      </c>
      <c r="L19" s="30">
        <f t="shared" si="0"/>
        <v>10.176909999999999</v>
      </c>
      <c r="M19" s="30">
        <f t="shared" si="0"/>
        <v>9.9657400000000003</v>
      </c>
      <c r="N19" s="30">
        <f t="shared" si="0"/>
        <v>9.6577599999999997</v>
      </c>
    </row>
    <row r="20" spans="1:14" ht="10.5" customHeight="1" x14ac:dyDescent="0.2">
      <c r="A20" s="9">
        <f t="shared" si="1"/>
        <v>-3.9000000000000146E-3</v>
      </c>
      <c r="B20" s="10"/>
      <c r="C20" s="4">
        <f t="shared" si="2"/>
        <v>5</v>
      </c>
      <c r="D20" s="30">
        <f t="shared" si="0"/>
        <v>13.495089999999999</v>
      </c>
      <c r="E20" s="30">
        <f t="shared" si="0"/>
        <v>11.9145</v>
      </c>
      <c r="F20" s="30">
        <f t="shared" si="0"/>
        <v>12.40518</v>
      </c>
      <c r="G20" s="30">
        <f t="shared" si="0"/>
        <v>12.157019999999999</v>
      </c>
      <c r="H20" s="30">
        <f t="shared" si="0"/>
        <v>11.53091</v>
      </c>
      <c r="I20" s="30">
        <f t="shared" si="0"/>
        <v>10.817399999999999</v>
      </c>
      <c r="J20" s="30">
        <f t="shared" si="0"/>
        <v>10.65429</v>
      </c>
      <c r="K20" s="30">
        <f t="shared" si="0"/>
        <v>10.48709</v>
      </c>
      <c r="L20" s="30">
        <f t="shared" si="0"/>
        <v>10.17723</v>
      </c>
      <c r="M20" s="30">
        <f t="shared" si="0"/>
        <v>9.9660600000000006</v>
      </c>
      <c r="N20" s="30">
        <f t="shared" si="0"/>
        <v>9.6580700000000004</v>
      </c>
    </row>
    <row r="21" spans="1:14" s="13" customFormat="1" ht="10.5" customHeight="1" x14ac:dyDescent="0.2">
      <c r="A21" s="11">
        <f t="shared" si="1"/>
        <v>-3.9000000000000146E-3</v>
      </c>
      <c r="B21" s="12"/>
      <c r="C21" s="31">
        <f t="shared" si="2"/>
        <v>6</v>
      </c>
      <c r="D21" s="32">
        <f t="shared" si="0"/>
        <v>13.495430000000001</v>
      </c>
      <c r="E21" s="32">
        <f t="shared" si="0"/>
        <v>11.9148</v>
      </c>
      <c r="F21" s="32">
        <f t="shared" si="0"/>
        <v>12.405570000000001</v>
      </c>
      <c r="G21" s="32">
        <f t="shared" si="0"/>
        <v>12.157400000000001</v>
      </c>
      <c r="H21" s="32">
        <f t="shared" si="0"/>
        <v>11.531280000000001</v>
      </c>
      <c r="I21" s="32">
        <f t="shared" si="0"/>
        <v>10.817740000000001</v>
      </c>
      <c r="J21" s="32">
        <f t="shared" si="0"/>
        <v>10.654629999999999</v>
      </c>
      <c r="K21" s="32">
        <f t="shared" si="0"/>
        <v>10.48742</v>
      </c>
      <c r="L21" s="32">
        <f t="shared" si="0"/>
        <v>10.17755</v>
      </c>
      <c r="M21" s="32">
        <f t="shared" si="0"/>
        <v>9.9663699999999995</v>
      </c>
      <c r="N21" s="32">
        <f t="shared" si="0"/>
        <v>9.6583699999999997</v>
      </c>
    </row>
    <row r="22" spans="1:14" ht="10.5" customHeight="1" x14ac:dyDescent="0.2">
      <c r="A22" s="9">
        <f t="shared" si="1"/>
        <v>-3.9000000000000146E-3</v>
      </c>
      <c r="B22" s="10"/>
      <c r="C22" s="4">
        <f t="shared" si="2"/>
        <v>7</v>
      </c>
      <c r="D22" s="30">
        <f t="shared" si="0"/>
        <v>13.495760000000001</v>
      </c>
      <c r="E22" s="30">
        <f t="shared" si="0"/>
        <v>11.915100000000001</v>
      </c>
      <c r="F22" s="30">
        <f t="shared" si="0"/>
        <v>12.40597</v>
      </c>
      <c r="G22" s="30">
        <f t="shared" si="0"/>
        <v>12.15779</v>
      </c>
      <c r="H22" s="30">
        <f t="shared" si="0"/>
        <v>11.531639999999999</v>
      </c>
      <c r="I22" s="30">
        <f t="shared" si="0"/>
        <v>10.81809</v>
      </c>
      <c r="J22" s="30">
        <f t="shared" si="0"/>
        <v>10.65497</v>
      </c>
      <c r="K22" s="30">
        <f t="shared" si="0"/>
        <v>10.48775</v>
      </c>
      <c r="L22" s="30">
        <f t="shared" si="0"/>
        <v>10.17788</v>
      </c>
      <c r="M22" s="30">
        <f t="shared" si="0"/>
        <v>9.9666899999999998</v>
      </c>
      <c r="N22" s="30">
        <f t="shared" si="0"/>
        <v>9.6586800000000004</v>
      </c>
    </row>
    <row r="23" spans="1:14" ht="10.5" customHeight="1" x14ac:dyDescent="0.2">
      <c r="A23" s="9">
        <f t="shared" si="1"/>
        <v>-3.9000000000000146E-3</v>
      </c>
      <c r="B23" s="10"/>
      <c r="C23" s="4">
        <f t="shared" si="2"/>
        <v>8</v>
      </c>
      <c r="D23" s="30">
        <f t="shared" si="0"/>
        <v>13.4961</v>
      </c>
      <c r="E23" s="30">
        <f t="shared" si="0"/>
        <v>11.9154</v>
      </c>
      <c r="F23" s="30">
        <f t="shared" si="0"/>
        <v>12.406359999999999</v>
      </c>
      <c r="G23" s="30">
        <f t="shared" si="0"/>
        <v>12.15817</v>
      </c>
      <c r="H23" s="30">
        <f t="shared" si="0"/>
        <v>11.53201</v>
      </c>
      <c r="I23" s="30">
        <f t="shared" si="0"/>
        <v>10.818429999999999</v>
      </c>
      <c r="J23" s="30">
        <f t="shared" si="0"/>
        <v>10.6553</v>
      </c>
      <c r="K23" s="30">
        <f t="shared" si="0"/>
        <v>10.48808</v>
      </c>
      <c r="L23" s="30">
        <f t="shared" si="0"/>
        <v>10.1782</v>
      </c>
      <c r="M23" s="30">
        <f t="shared" si="0"/>
        <v>9.9670000000000005</v>
      </c>
      <c r="N23" s="30">
        <f t="shared" si="0"/>
        <v>9.6589799999999997</v>
      </c>
    </row>
    <row r="24" spans="1:14" s="13" customFormat="1" ht="10.5" customHeight="1" x14ac:dyDescent="0.2">
      <c r="A24" s="9">
        <f t="shared" si="1"/>
        <v>-3.9000000000000146E-3</v>
      </c>
      <c r="B24" s="10"/>
      <c r="C24" s="31">
        <f t="shared" si="2"/>
        <v>9</v>
      </c>
      <c r="D24" s="32">
        <f t="shared" si="0"/>
        <v>13.49644</v>
      </c>
      <c r="E24" s="32">
        <f t="shared" si="0"/>
        <v>11.915699999999999</v>
      </c>
      <c r="F24" s="32">
        <f t="shared" si="0"/>
        <v>12.406750000000001</v>
      </c>
      <c r="G24" s="32">
        <f t="shared" si="0"/>
        <v>12.15856</v>
      </c>
      <c r="H24" s="32">
        <f t="shared" si="0"/>
        <v>11.53237</v>
      </c>
      <c r="I24" s="32">
        <f t="shared" si="0"/>
        <v>10.818770000000001</v>
      </c>
      <c r="J24" s="32">
        <f t="shared" si="0"/>
        <v>10.65564</v>
      </c>
      <c r="K24" s="32">
        <f t="shared" si="0"/>
        <v>10.48842</v>
      </c>
      <c r="L24" s="32">
        <f t="shared" si="0"/>
        <v>10.178520000000001</v>
      </c>
      <c r="M24" s="32">
        <f t="shared" si="0"/>
        <v>9.9673200000000008</v>
      </c>
      <c r="N24" s="32">
        <f t="shared" si="0"/>
        <v>9.6592900000000004</v>
      </c>
    </row>
    <row r="25" spans="1:14" s="13" customFormat="1" ht="10.5" customHeight="1" x14ac:dyDescent="0.2">
      <c r="A25" s="9">
        <f t="shared" si="1"/>
        <v>-3.9000000000000146E-3</v>
      </c>
      <c r="B25" s="10"/>
      <c r="C25" s="33">
        <f t="shared" si="2"/>
        <v>10</v>
      </c>
      <c r="D25" s="30">
        <f t="shared" si="0"/>
        <v>13.496779999999999</v>
      </c>
      <c r="E25" s="30">
        <f t="shared" si="0"/>
        <v>11.915990000000001</v>
      </c>
      <c r="F25" s="30">
        <f t="shared" si="0"/>
        <v>12.40714</v>
      </c>
      <c r="G25" s="30">
        <f t="shared" si="0"/>
        <v>12.158939999999999</v>
      </c>
      <c r="H25" s="30">
        <f t="shared" si="0"/>
        <v>11.532730000000001</v>
      </c>
      <c r="I25" s="30">
        <f t="shared" si="0"/>
        <v>10.81911</v>
      </c>
      <c r="J25" s="30">
        <f t="shared" si="0"/>
        <v>10.65598</v>
      </c>
      <c r="K25" s="30">
        <f t="shared" si="0"/>
        <v>10.48875</v>
      </c>
      <c r="L25" s="30">
        <f t="shared" si="0"/>
        <v>10.178839999999999</v>
      </c>
      <c r="M25" s="30">
        <f t="shared" si="0"/>
        <v>9.9676299999999998</v>
      </c>
      <c r="N25" s="30">
        <f t="shared" si="0"/>
        <v>9.6595899999999997</v>
      </c>
    </row>
    <row r="26" spans="1:14" s="15" customFormat="1" ht="10.5" customHeight="1" x14ac:dyDescent="0.2">
      <c r="A26" s="9">
        <f t="shared" si="1"/>
        <v>-3.9000000000000146E-3</v>
      </c>
      <c r="B26" s="14"/>
      <c r="C26" s="33">
        <f t="shared" si="2"/>
        <v>11</v>
      </c>
      <c r="D26" s="30">
        <f t="shared" ref="D26:N35" si="3">ROUND(100000*LVT / D$11 * ((1+D$12/100) ^ ((DAYS360(D$6,$L$2)+$C26-1)/360) * ((1+$A26) ^ (($C26-15)/30))) / 100000,5)</f>
        <v>13.497120000000001</v>
      </c>
      <c r="E26" s="30">
        <f t="shared" si="3"/>
        <v>11.91629</v>
      </c>
      <c r="F26" s="30">
        <f t="shared" si="3"/>
        <v>12.407539999999999</v>
      </c>
      <c r="G26" s="30">
        <f t="shared" si="3"/>
        <v>12.159330000000001</v>
      </c>
      <c r="H26" s="30">
        <f t="shared" si="3"/>
        <v>11.533099999999999</v>
      </c>
      <c r="I26" s="30">
        <f t="shared" si="3"/>
        <v>10.81945</v>
      </c>
      <c r="J26" s="30">
        <f t="shared" si="3"/>
        <v>10.65631</v>
      </c>
      <c r="K26" s="30">
        <f t="shared" si="3"/>
        <v>10.48908</v>
      </c>
      <c r="L26" s="30">
        <f t="shared" si="3"/>
        <v>10.17916</v>
      </c>
      <c r="M26" s="30">
        <f t="shared" si="3"/>
        <v>9.9679500000000001</v>
      </c>
      <c r="N26" s="30">
        <f t="shared" si="3"/>
        <v>9.6599000000000004</v>
      </c>
    </row>
    <row r="27" spans="1:14" s="15" customFormat="1" ht="10.5" customHeight="1" x14ac:dyDescent="0.2">
      <c r="A27" s="16">
        <f t="shared" si="1"/>
        <v>-3.9000000000000146E-3</v>
      </c>
      <c r="B27" s="14"/>
      <c r="C27" s="31">
        <f t="shared" si="2"/>
        <v>12</v>
      </c>
      <c r="D27" s="32">
        <f t="shared" si="3"/>
        <v>13.497450000000001</v>
      </c>
      <c r="E27" s="32">
        <f t="shared" si="3"/>
        <v>11.916589999999999</v>
      </c>
      <c r="F27" s="32">
        <f t="shared" si="3"/>
        <v>12.40793</v>
      </c>
      <c r="G27" s="32">
        <f t="shared" si="3"/>
        <v>12.15971</v>
      </c>
      <c r="H27" s="32">
        <f t="shared" si="3"/>
        <v>11.53346</v>
      </c>
      <c r="I27" s="32">
        <f t="shared" si="3"/>
        <v>10.819800000000001</v>
      </c>
      <c r="J27" s="32">
        <f t="shared" si="3"/>
        <v>10.656650000000001</v>
      </c>
      <c r="K27" s="32">
        <f t="shared" si="3"/>
        <v>10.489409999999999</v>
      </c>
      <c r="L27" s="32">
        <f t="shared" si="3"/>
        <v>10.17948</v>
      </c>
      <c r="M27" s="32">
        <f t="shared" si="3"/>
        <v>9.9682600000000008</v>
      </c>
      <c r="N27" s="32">
        <f t="shared" si="3"/>
        <v>9.6601999999999997</v>
      </c>
    </row>
    <row r="28" spans="1:14" s="15" customFormat="1" ht="10.5" customHeight="1" x14ac:dyDescent="0.2">
      <c r="A28" s="16">
        <f t="shared" si="1"/>
        <v>-3.9000000000000146E-3</v>
      </c>
      <c r="B28" s="14"/>
      <c r="C28" s="33">
        <f t="shared" si="2"/>
        <v>13</v>
      </c>
      <c r="D28" s="30">
        <f t="shared" si="3"/>
        <v>13.49779</v>
      </c>
      <c r="E28" s="30">
        <f t="shared" si="3"/>
        <v>11.91689</v>
      </c>
      <c r="F28" s="30">
        <f t="shared" si="3"/>
        <v>12.40832</v>
      </c>
      <c r="G28" s="30">
        <f t="shared" si="3"/>
        <v>12.16009</v>
      </c>
      <c r="H28" s="30">
        <f t="shared" si="3"/>
        <v>11.53383</v>
      </c>
      <c r="I28" s="30">
        <f t="shared" si="3"/>
        <v>10.82014</v>
      </c>
      <c r="J28" s="30">
        <f t="shared" si="3"/>
        <v>10.65699</v>
      </c>
      <c r="K28" s="30">
        <f t="shared" si="3"/>
        <v>10.489739999999999</v>
      </c>
      <c r="L28" s="30">
        <f t="shared" si="3"/>
        <v>10.17981</v>
      </c>
      <c r="M28" s="30">
        <f t="shared" si="3"/>
        <v>9.9685799999999993</v>
      </c>
      <c r="N28" s="30">
        <f t="shared" si="3"/>
        <v>9.6605100000000004</v>
      </c>
    </row>
    <row r="29" spans="1:14" s="15" customFormat="1" ht="10.5" customHeight="1" x14ac:dyDescent="0.2">
      <c r="A29" s="17">
        <f t="shared" si="1"/>
        <v>-3.9000000000000146E-3</v>
      </c>
      <c r="B29" s="14"/>
      <c r="C29" s="33">
        <f t="shared" si="2"/>
        <v>14</v>
      </c>
      <c r="D29" s="30">
        <f t="shared" si="3"/>
        <v>13.49813</v>
      </c>
      <c r="E29" s="30">
        <f t="shared" si="3"/>
        <v>11.91719</v>
      </c>
      <c r="F29" s="30">
        <f t="shared" si="3"/>
        <v>12.408709999999999</v>
      </c>
      <c r="G29" s="30">
        <f t="shared" si="3"/>
        <v>12.16048</v>
      </c>
      <c r="H29" s="30">
        <f t="shared" si="3"/>
        <v>11.534190000000001</v>
      </c>
      <c r="I29" s="30">
        <f t="shared" si="3"/>
        <v>10.82048</v>
      </c>
      <c r="J29" s="30">
        <f t="shared" si="3"/>
        <v>10.65733</v>
      </c>
      <c r="K29" s="30">
        <f t="shared" si="3"/>
        <v>10.490069999999999</v>
      </c>
      <c r="L29" s="30">
        <f t="shared" si="3"/>
        <v>10.18013</v>
      </c>
      <c r="M29" s="30">
        <f t="shared" si="3"/>
        <v>9.96889</v>
      </c>
      <c r="N29" s="30">
        <f t="shared" si="3"/>
        <v>9.6608099999999997</v>
      </c>
    </row>
    <row r="30" spans="1:14" s="15" customFormat="1" ht="10.5" customHeight="1" x14ac:dyDescent="0.2">
      <c r="A30" s="17">
        <f t="shared" si="1"/>
        <v>-3.9000000000000146E-3</v>
      </c>
      <c r="B30" s="14"/>
      <c r="C30" s="31">
        <f t="shared" si="2"/>
        <v>15</v>
      </c>
      <c r="D30" s="32">
        <f t="shared" si="3"/>
        <v>13.498469999999999</v>
      </c>
      <c r="E30" s="32">
        <f t="shared" si="3"/>
        <v>11.917490000000001</v>
      </c>
      <c r="F30" s="32">
        <f t="shared" si="3"/>
        <v>12.4091</v>
      </c>
      <c r="G30" s="32">
        <f t="shared" si="3"/>
        <v>12.16086</v>
      </c>
      <c r="H30" s="32">
        <f t="shared" si="3"/>
        <v>11.534560000000001</v>
      </c>
      <c r="I30" s="32">
        <f t="shared" si="3"/>
        <v>10.820819999999999</v>
      </c>
      <c r="J30" s="32">
        <f t="shared" si="3"/>
        <v>10.65766</v>
      </c>
      <c r="K30" s="32">
        <f t="shared" si="3"/>
        <v>10.490410000000001</v>
      </c>
      <c r="L30" s="32">
        <f t="shared" si="3"/>
        <v>10.18045</v>
      </c>
      <c r="M30" s="32">
        <f t="shared" si="3"/>
        <v>9.9692100000000003</v>
      </c>
      <c r="N30" s="32">
        <f t="shared" si="3"/>
        <v>9.6611200000000004</v>
      </c>
    </row>
    <row r="31" spans="1:14" s="15" customFormat="1" ht="10.5" customHeight="1" x14ac:dyDescent="0.2">
      <c r="A31" s="17">
        <f t="shared" si="1"/>
        <v>-3.9000000000000146E-3</v>
      </c>
      <c r="C31" s="33">
        <f t="shared" si="2"/>
        <v>16</v>
      </c>
      <c r="D31" s="30">
        <f t="shared" si="3"/>
        <v>13.498810000000001</v>
      </c>
      <c r="E31" s="30">
        <f t="shared" si="3"/>
        <v>11.91778</v>
      </c>
      <c r="F31" s="30">
        <f t="shared" si="3"/>
        <v>12.4095</v>
      </c>
      <c r="G31" s="30">
        <f t="shared" si="3"/>
        <v>12.161250000000001</v>
      </c>
      <c r="H31" s="30">
        <f t="shared" si="3"/>
        <v>11.53492</v>
      </c>
      <c r="I31" s="30">
        <f t="shared" si="3"/>
        <v>10.821160000000001</v>
      </c>
      <c r="J31" s="30">
        <f t="shared" si="3"/>
        <v>10.657999999999999</v>
      </c>
      <c r="K31" s="30">
        <f t="shared" si="3"/>
        <v>10.490740000000001</v>
      </c>
      <c r="L31" s="30">
        <f t="shared" si="3"/>
        <v>10.180770000000001</v>
      </c>
      <c r="M31" s="30">
        <f t="shared" si="3"/>
        <v>9.9695199999999993</v>
      </c>
      <c r="N31" s="30">
        <f t="shared" si="3"/>
        <v>9.6614199999999997</v>
      </c>
    </row>
    <row r="32" spans="1:14" s="15" customFormat="1" ht="10.5" customHeight="1" x14ac:dyDescent="0.2">
      <c r="A32" s="17">
        <f t="shared" si="1"/>
        <v>-3.9000000000000146E-3</v>
      </c>
      <c r="C32" s="33">
        <f t="shared" si="2"/>
        <v>17</v>
      </c>
      <c r="D32" s="30">
        <f t="shared" si="3"/>
        <v>13.499140000000001</v>
      </c>
      <c r="E32" s="30">
        <f t="shared" si="3"/>
        <v>11.91808</v>
      </c>
      <c r="F32" s="30">
        <f t="shared" si="3"/>
        <v>12.409890000000001</v>
      </c>
      <c r="G32" s="30">
        <f t="shared" si="3"/>
        <v>12.161630000000001</v>
      </c>
      <c r="H32" s="30">
        <f t="shared" si="3"/>
        <v>11.53529</v>
      </c>
      <c r="I32" s="30">
        <f t="shared" si="3"/>
        <v>10.82151</v>
      </c>
      <c r="J32" s="30">
        <f t="shared" si="3"/>
        <v>10.658340000000001</v>
      </c>
      <c r="K32" s="30">
        <f t="shared" si="3"/>
        <v>10.491070000000001</v>
      </c>
      <c r="L32" s="30">
        <f t="shared" si="3"/>
        <v>10.181089999999999</v>
      </c>
      <c r="M32" s="30">
        <f t="shared" si="3"/>
        <v>9.9698399999999996</v>
      </c>
      <c r="N32" s="30">
        <f t="shared" si="3"/>
        <v>9.6617300000000004</v>
      </c>
    </row>
    <row r="33" spans="1:19" s="15" customFormat="1" ht="10.5" customHeight="1" x14ac:dyDescent="0.2">
      <c r="A33" s="17">
        <f t="shared" si="1"/>
        <v>-3.9000000000000146E-3</v>
      </c>
      <c r="C33" s="31">
        <f t="shared" si="2"/>
        <v>18</v>
      </c>
      <c r="D33" s="32">
        <f t="shared" si="3"/>
        <v>13.49948</v>
      </c>
      <c r="E33" s="32">
        <f t="shared" si="3"/>
        <v>11.918380000000001</v>
      </c>
      <c r="F33" s="32">
        <f t="shared" si="3"/>
        <v>12.41028</v>
      </c>
      <c r="G33" s="32">
        <f t="shared" si="3"/>
        <v>12.16202</v>
      </c>
      <c r="H33" s="32">
        <f t="shared" si="3"/>
        <v>11.53565</v>
      </c>
      <c r="I33" s="32">
        <f t="shared" si="3"/>
        <v>10.82185</v>
      </c>
      <c r="J33" s="32">
        <f t="shared" si="3"/>
        <v>10.658670000000001</v>
      </c>
      <c r="K33" s="32">
        <f t="shared" si="3"/>
        <v>10.491400000000001</v>
      </c>
      <c r="L33" s="32">
        <f t="shared" si="3"/>
        <v>10.18141</v>
      </c>
      <c r="M33" s="32">
        <f t="shared" si="3"/>
        <v>9.9701500000000003</v>
      </c>
      <c r="N33" s="32">
        <f t="shared" si="3"/>
        <v>9.6620299999999997</v>
      </c>
    </row>
    <row r="34" spans="1:19" s="15" customFormat="1" ht="10.5" customHeight="1" x14ac:dyDescent="0.2">
      <c r="A34" s="17">
        <f t="shared" si="1"/>
        <v>-3.9000000000000146E-3</v>
      </c>
      <c r="C34" s="33">
        <f t="shared" si="2"/>
        <v>19</v>
      </c>
      <c r="D34" s="30">
        <f t="shared" si="3"/>
        <v>13.49982</v>
      </c>
      <c r="E34" s="30">
        <f t="shared" si="3"/>
        <v>11.91868</v>
      </c>
      <c r="F34" s="30">
        <f t="shared" si="3"/>
        <v>12.41067</v>
      </c>
      <c r="G34" s="30">
        <f t="shared" si="3"/>
        <v>12.1624</v>
      </c>
      <c r="H34" s="30">
        <f t="shared" si="3"/>
        <v>11.536009999999999</v>
      </c>
      <c r="I34" s="30">
        <f t="shared" si="3"/>
        <v>10.822190000000001</v>
      </c>
      <c r="J34" s="30">
        <f t="shared" si="3"/>
        <v>10.65901</v>
      </c>
      <c r="K34" s="30">
        <f t="shared" si="3"/>
        <v>10.49173</v>
      </c>
      <c r="L34" s="30">
        <f t="shared" si="3"/>
        <v>10.18174</v>
      </c>
      <c r="M34" s="30">
        <f t="shared" si="3"/>
        <v>9.9704700000000006</v>
      </c>
      <c r="N34" s="30">
        <f t="shared" si="3"/>
        <v>9.6623400000000004</v>
      </c>
    </row>
    <row r="35" spans="1:19" s="15" customFormat="1" ht="10.5" customHeight="1" x14ac:dyDescent="0.2">
      <c r="A35" s="17">
        <f t="shared" si="1"/>
        <v>-3.9000000000000146E-3</v>
      </c>
      <c r="C35" s="33">
        <f t="shared" si="2"/>
        <v>20</v>
      </c>
      <c r="D35" s="30">
        <f t="shared" si="3"/>
        <v>13.500159999999999</v>
      </c>
      <c r="E35" s="30">
        <f t="shared" si="3"/>
        <v>11.918979999999999</v>
      </c>
      <c r="F35" s="30">
        <f t="shared" si="3"/>
        <v>12.41107</v>
      </c>
      <c r="G35" s="30">
        <f t="shared" si="3"/>
        <v>12.16278</v>
      </c>
      <c r="H35" s="30">
        <f t="shared" si="3"/>
        <v>11.536379999999999</v>
      </c>
      <c r="I35" s="30">
        <f t="shared" si="3"/>
        <v>10.82253</v>
      </c>
      <c r="J35" s="30">
        <f t="shared" si="3"/>
        <v>10.65935</v>
      </c>
      <c r="K35" s="30">
        <f t="shared" si="3"/>
        <v>10.49206</v>
      </c>
      <c r="L35" s="30">
        <f t="shared" si="3"/>
        <v>10.18206</v>
      </c>
      <c r="M35" s="30">
        <f t="shared" si="3"/>
        <v>9.9707799999999995</v>
      </c>
      <c r="N35" s="30">
        <f t="shared" si="3"/>
        <v>9.6626499999999993</v>
      </c>
    </row>
    <row r="36" spans="1:19" s="15" customFormat="1" ht="10.5" customHeight="1" x14ac:dyDescent="0.2">
      <c r="A36" s="17">
        <f t="shared" si="1"/>
        <v>-3.9000000000000146E-3</v>
      </c>
      <c r="C36" s="31">
        <f t="shared" si="2"/>
        <v>21</v>
      </c>
      <c r="D36" s="32">
        <f t="shared" ref="D36:N43" si="4">ROUND(100000*LVT / D$11 * ((1+D$12/100) ^ ((DAYS360(D$6,$L$2)+$C36-1)/360) * ((1+$A36) ^ (($C36-15)/30))) / 100000,5)</f>
        <v>13.500500000000001</v>
      </c>
      <c r="E36" s="32">
        <f t="shared" si="4"/>
        <v>11.919280000000001</v>
      </c>
      <c r="F36" s="32">
        <f t="shared" si="4"/>
        <v>12.41146</v>
      </c>
      <c r="G36" s="32">
        <f t="shared" si="4"/>
        <v>12.163169999999999</v>
      </c>
      <c r="H36" s="32">
        <f t="shared" si="4"/>
        <v>11.53674</v>
      </c>
      <c r="I36" s="32">
        <f t="shared" si="4"/>
        <v>10.82287</v>
      </c>
      <c r="J36" s="32">
        <f t="shared" si="4"/>
        <v>10.65968</v>
      </c>
      <c r="K36" s="32">
        <f t="shared" si="4"/>
        <v>10.49239</v>
      </c>
      <c r="L36" s="32">
        <f t="shared" si="4"/>
        <v>10.18238</v>
      </c>
      <c r="M36" s="32">
        <f t="shared" si="4"/>
        <v>9.9710999999999999</v>
      </c>
      <c r="N36" s="32">
        <f t="shared" si="4"/>
        <v>9.6629500000000004</v>
      </c>
    </row>
    <row r="37" spans="1:19" s="15" customFormat="1" ht="10.5" customHeight="1" x14ac:dyDescent="0.2">
      <c r="A37" s="17">
        <f t="shared" si="1"/>
        <v>-3.9000000000000146E-3</v>
      </c>
      <c r="C37" s="33">
        <f t="shared" si="2"/>
        <v>22</v>
      </c>
      <c r="D37" s="30">
        <f t="shared" si="4"/>
        <v>13.500830000000001</v>
      </c>
      <c r="E37" s="30">
        <f t="shared" si="4"/>
        <v>11.91958</v>
      </c>
      <c r="F37" s="30">
        <f t="shared" si="4"/>
        <v>12.411849999999999</v>
      </c>
      <c r="G37" s="30">
        <f t="shared" si="4"/>
        <v>12.163550000000001</v>
      </c>
      <c r="H37" s="30">
        <f t="shared" si="4"/>
        <v>11.53711</v>
      </c>
      <c r="I37" s="30">
        <f t="shared" si="4"/>
        <v>10.823219999999999</v>
      </c>
      <c r="J37" s="30">
        <f t="shared" si="4"/>
        <v>10.660019999999999</v>
      </c>
      <c r="K37" s="30">
        <f t="shared" si="4"/>
        <v>10.49273</v>
      </c>
      <c r="L37" s="30">
        <f t="shared" si="4"/>
        <v>10.182700000000001</v>
      </c>
      <c r="M37" s="30">
        <f t="shared" si="4"/>
        <v>9.9714200000000002</v>
      </c>
      <c r="N37" s="30">
        <f t="shared" si="4"/>
        <v>9.6632599999999993</v>
      </c>
      <c r="P37" s="30"/>
      <c r="Q37" s="30"/>
    </row>
    <row r="38" spans="1:19" s="15" customFormat="1" ht="10.5" customHeight="1" x14ac:dyDescent="0.2">
      <c r="A38" s="17">
        <f t="shared" si="1"/>
        <v>-3.9000000000000146E-3</v>
      </c>
      <c r="C38" s="33">
        <f t="shared" si="2"/>
        <v>23</v>
      </c>
      <c r="D38" s="30">
        <f t="shared" si="4"/>
        <v>13.50117</v>
      </c>
      <c r="E38" s="30">
        <f t="shared" si="4"/>
        <v>11.91987</v>
      </c>
      <c r="F38" s="30">
        <f t="shared" si="4"/>
        <v>12.412240000000001</v>
      </c>
      <c r="G38" s="30">
        <f t="shared" si="4"/>
        <v>12.16394</v>
      </c>
      <c r="H38" s="30">
        <f t="shared" si="4"/>
        <v>11.537470000000001</v>
      </c>
      <c r="I38" s="30">
        <f t="shared" si="4"/>
        <v>10.823560000000001</v>
      </c>
      <c r="J38" s="30">
        <f t="shared" si="4"/>
        <v>10.660360000000001</v>
      </c>
      <c r="K38" s="30">
        <f t="shared" si="4"/>
        <v>10.49306</v>
      </c>
      <c r="L38" s="30">
        <f t="shared" si="4"/>
        <v>10.183020000000001</v>
      </c>
      <c r="M38" s="30">
        <f t="shared" si="4"/>
        <v>9.9717300000000009</v>
      </c>
      <c r="N38" s="30">
        <f t="shared" si="4"/>
        <v>9.6635600000000004</v>
      </c>
    </row>
    <row r="39" spans="1:19" s="15" customFormat="1" ht="10.5" customHeight="1" x14ac:dyDescent="0.2">
      <c r="A39" s="17">
        <f t="shared" si="1"/>
        <v>-3.9000000000000146E-3</v>
      </c>
      <c r="C39" s="31">
        <f t="shared" si="2"/>
        <v>24</v>
      </c>
      <c r="D39" s="32">
        <f t="shared" si="4"/>
        <v>13.50151</v>
      </c>
      <c r="E39" s="32">
        <f t="shared" si="4"/>
        <v>11.920170000000001</v>
      </c>
      <c r="F39" s="32">
        <f t="shared" si="4"/>
        <v>12.41263</v>
      </c>
      <c r="G39" s="32">
        <f t="shared" si="4"/>
        <v>12.16432</v>
      </c>
      <c r="H39" s="32">
        <f t="shared" si="4"/>
        <v>11.537839999999999</v>
      </c>
      <c r="I39" s="32">
        <f t="shared" si="4"/>
        <v>10.8239</v>
      </c>
      <c r="J39" s="32">
        <f t="shared" si="4"/>
        <v>10.660690000000001</v>
      </c>
      <c r="K39" s="32">
        <f t="shared" si="4"/>
        <v>10.49339</v>
      </c>
      <c r="L39" s="32">
        <f t="shared" si="4"/>
        <v>10.183350000000001</v>
      </c>
      <c r="M39" s="32">
        <f t="shared" si="4"/>
        <v>9.9720499999999994</v>
      </c>
      <c r="N39" s="32">
        <f t="shared" si="4"/>
        <v>9.6638699999999993</v>
      </c>
    </row>
    <row r="40" spans="1:19" s="15" customFormat="1" ht="10.5" customHeight="1" x14ac:dyDescent="0.2">
      <c r="A40" s="17">
        <f t="shared" si="1"/>
        <v>-3.8999999999999998E-3</v>
      </c>
      <c r="C40" s="33">
        <f t="shared" si="2"/>
        <v>25</v>
      </c>
      <c r="D40" s="30">
        <f t="shared" si="4"/>
        <v>13.501849999999999</v>
      </c>
      <c r="E40" s="30">
        <f t="shared" si="4"/>
        <v>11.92047</v>
      </c>
      <c r="F40" s="30">
        <f t="shared" si="4"/>
        <v>12.413029999999999</v>
      </c>
      <c r="G40" s="30">
        <f t="shared" si="4"/>
        <v>12.164709999999999</v>
      </c>
      <c r="H40" s="30">
        <f t="shared" si="4"/>
        <v>11.5382</v>
      </c>
      <c r="I40" s="30">
        <f t="shared" si="4"/>
        <v>10.82424</v>
      </c>
      <c r="J40" s="30">
        <f t="shared" si="4"/>
        <v>10.66103</v>
      </c>
      <c r="K40" s="30">
        <f t="shared" si="4"/>
        <v>10.49372</v>
      </c>
      <c r="L40" s="30">
        <f t="shared" si="4"/>
        <v>10.183669999999999</v>
      </c>
      <c r="M40" s="30">
        <f t="shared" si="4"/>
        <v>9.9723600000000001</v>
      </c>
      <c r="N40" s="30">
        <f t="shared" si="4"/>
        <v>9.6641700000000004</v>
      </c>
    </row>
    <row r="41" spans="1:19" s="15" customFormat="1" ht="10.5" customHeight="1" x14ac:dyDescent="0.2">
      <c r="A41" s="17">
        <f t="shared" si="1"/>
        <v>-3.8999999999999998E-3</v>
      </c>
      <c r="C41" s="33">
        <f t="shared" si="2"/>
        <v>26</v>
      </c>
      <c r="D41" s="30">
        <f t="shared" si="4"/>
        <v>13.502190000000001</v>
      </c>
      <c r="E41" s="30">
        <f t="shared" si="4"/>
        <v>11.920769999999999</v>
      </c>
      <c r="F41" s="30">
        <f t="shared" si="4"/>
        <v>12.41342</v>
      </c>
      <c r="G41" s="30">
        <f t="shared" si="4"/>
        <v>12.165089999999999</v>
      </c>
      <c r="H41" s="30">
        <f t="shared" si="4"/>
        <v>11.53857</v>
      </c>
      <c r="I41" s="30">
        <f t="shared" si="4"/>
        <v>10.824579999999999</v>
      </c>
      <c r="J41" s="30">
        <f t="shared" si="4"/>
        <v>10.66137</v>
      </c>
      <c r="K41" s="30">
        <f t="shared" si="4"/>
        <v>10.49405</v>
      </c>
      <c r="L41" s="30">
        <f t="shared" si="4"/>
        <v>10.18399</v>
      </c>
      <c r="M41" s="30">
        <f t="shared" si="4"/>
        <v>9.9726800000000004</v>
      </c>
      <c r="N41" s="30">
        <f t="shared" si="4"/>
        <v>9.6644799999999993</v>
      </c>
    </row>
    <row r="42" spans="1:19" s="15" customFormat="1" ht="10.5" customHeight="1" x14ac:dyDescent="0.2">
      <c r="A42" s="17">
        <f t="shared" si="1"/>
        <v>-3.8999999999999998E-3</v>
      </c>
      <c r="C42" s="31">
        <f t="shared" si="2"/>
        <v>27</v>
      </c>
      <c r="D42" s="32">
        <f t="shared" si="4"/>
        <v>13.502520000000001</v>
      </c>
      <c r="E42" s="32">
        <f t="shared" si="4"/>
        <v>11.92107</v>
      </c>
      <c r="F42" s="32">
        <f t="shared" si="4"/>
        <v>12.41381</v>
      </c>
      <c r="G42" s="32">
        <f t="shared" si="4"/>
        <v>12.165480000000001</v>
      </c>
      <c r="H42" s="32">
        <f t="shared" si="4"/>
        <v>11.538930000000001</v>
      </c>
      <c r="I42" s="32">
        <f t="shared" si="4"/>
        <v>10.82493</v>
      </c>
      <c r="J42" s="32">
        <f t="shared" si="4"/>
        <v>10.6617</v>
      </c>
      <c r="K42" s="32">
        <f t="shared" si="4"/>
        <v>10.49438</v>
      </c>
      <c r="L42" s="32">
        <f t="shared" si="4"/>
        <v>10.18431</v>
      </c>
      <c r="M42" s="32">
        <f t="shared" si="4"/>
        <v>9.9729899999999994</v>
      </c>
      <c r="N42" s="32">
        <f t="shared" si="4"/>
        <v>9.6647800000000004</v>
      </c>
    </row>
    <row r="43" spans="1:19" s="15" customFormat="1" ht="10.5" customHeight="1" x14ac:dyDescent="0.2">
      <c r="A43" s="17">
        <f t="shared" si="1"/>
        <v>-3.8999999999999998E-3</v>
      </c>
      <c r="C43" s="33">
        <f t="shared" si="2"/>
        <v>28</v>
      </c>
      <c r="D43" s="30">
        <f t="shared" si="4"/>
        <v>13.50286</v>
      </c>
      <c r="E43" s="30">
        <f t="shared" si="4"/>
        <v>11.92137</v>
      </c>
      <c r="F43" s="30">
        <f t="shared" si="4"/>
        <v>12.414199999999999</v>
      </c>
      <c r="G43" s="30">
        <f t="shared" si="4"/>
        <v>12.16586</v>
      </c>
      <c r="H43" s="30">
        <f t="shared" si="4"/>
        <v>11.539300000000001</v>
      </c>
      <c r="I43" s="30">
        <f t="shared" si="4"/>
        <v>10.82527</v>
      </c>
      <c r="J43" s="30">
        <f t="shared" si="4"/>
        <v>10.662039999999999</v>
      </c>
      <c r="K43" s="30">
        <f t="shared" si="4"/>
        <v>10.494719999999999</v>
      </c>
      <c r="L43" s="30">
        <f t="shared" si="4"/>
        <v>10.18463</v>
      </c>
      <c r="M43" s="30">
        <f t="shared" si="4"/>
        <v>9.9733099999999997</v>
      </c>
      <c r="N43" s="30">
        <f t="shared" si="4"/>
        <v>9.6650899999999993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38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41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f>Forsendur!C3</f>
        <v>8536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20">
        <f>Forsendur!C4</f>
        <v>432.3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35</v>
      </c>
      <c r="C52" s="7">
        <f>Forsendur!C7</f>
        <v>-3.9000000000000146E-3</v>
      </c>
    </row>
    <row r="53" spans="1:19" ht="11.1" customHeight="1" x14ac:dyDescent="0.2">
      <c r="A53" s="18"/>
      <c r="B53" s="1" t="str">
        <f>B14</f>
        <v>Lækkun vísitölu</v>
      </c>
      <c r="C53" s="7">
        <f>Verdb_raun</f>
        <v>-3.8999999999999998E-3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f t="shared" ref="A55:A82" si="5">IF(Dags_visit_naest&gt;C55,verdbspa,Verdb_raun)</f>
        <v>-3.9000000000000146E-3</v>
      </c>
      <c r="B55" s="29" t="str">
        <f>B16</f>
        <v>Dagsetning...</v>
      </c>
      <c r="C55" s="10">
        <v>1</v>
      </c>
      <c r="D55" s="30">
        <f t="shared" ref="D55:J64" si="6">ROUND(100000*LVT/D$50*((1+D$51/100)^((DAYS360(D$45,$L$2)+$C55-1)/360)*((1+$A55)^(($C55-15)/30)))/100000,5)</f>
        <v>9.3880400000000002</v>
      </c>
      <c r="E55" s="30">
        <f t="shared" si="6"/>
        <v>7.4777399999999998</v>
      </c>
      <c r="F55" s="30">
        <f t="shared" si="6"/>
        <v>7.0061</v>
      </c>
      <c r="G55" s="30">
        <f t="shared" si="6"/>
        <v>6.8903100000000004</v>
      </c>
      <c r="H55" s="30">
        <f t="shared" si="6"/>
        <v>6.7643500000000003</v>
      </c>
      <c r="I55" s="30">
        <f t="shared" si="6"/>
        <v>6.7322499999999996</v>
      </c>
      <c r="J55" s="30">
        <f t="shared" si="6"/>
        <v>6.60541</v>
      </c>
      <c r="K55" s="30">
        <f t="shared" ref="K55:N82" si="7">ROUND(100000*NVT/K$50*((1+K$51/100)^((DAYS360(K$45,$L$2)+$C55-1)/360)*((1+$A55)^(($C55-15)/30)))/100000,5)</f>
        <v>6.4537399999999998</v>
      </c>
      <c r="L55" s="30">
        <f t="shared" si="7"/>
        <v>6.2056500000000003</v>
      </c>
      <c r="M55" s="30">
        <f t="shared" si="7"/>
        <v>5.4431700000000003</v>
      </c>
      <c r="N55" s="30">
        <f t="shared" si="7"/>
        <v>4.1940999999999997</v>
      </c>
    </row>
    <row r="56" spans="1:19" ht="10.5" customHeight="1" x14ac:dyDescent="0.2">
      <c r="A56" s="9">
        <f t="shared" si="5"/>
        <v>-3.9000000000000146E-3</v>
      </c>
      <c r="B56" s="34"/>
      <c r="C56" s="10">
        <f t="shared" ref="C56:C82" si="8">C55+1</f>
        <v>2</v>
      </c>
      <c r="D56" s="30">
        <f t="shared" si="6"/>
        <v>9.3883299999999998</v>
      </c>
      <c r="E56" s="30">
        <f t="shared" si="6"/>
        <v>7.4777800000000001</v>
      </c>
      <c r="F56" s="30">
        <f t="shared" si="6"/>
        <v>7.0060900000000004</v>
      </c>
      <c r="G56" s="30">
        <f t="shared" si="6"/>
        <v>6.8903100000000004</v>
      </c>
      <c r="H56" s="30">
        <f t="shared" si="6"/>
        <v>6.7643500000000003</v>
      </c>
      <c r="I56" s="30">
        <f t="shared" si="6"/>
        <v>6.73224</v>
      </c>
      <c r="J56" s="30">
        <f t="shared" si="6"/>
        <v>6.60541</v>
      </c>
      <c r="K56" s="30">
        <f t="shared" si="7"/>
        <v>6.4537300000000002</v>
      </c>
      <c r="L56" s="30">
        <f t="shared" si="7"/>
        <v>6.2056399999999998</v>
      </c>
      <c r="M56" s="30">
        <f t="shared" si="7"/>
        <v>5.4431599999999998</v>
      </c>
      <c r="N56" s="30">
        <f t="shared" si="7"/>
        <v>4.1940900000000001</v>
      </c>
    </row>
    <row r="57" spans="1:19" ht="10.5" customHeight="1" x14ac:dyDescent="0.2">
      <c r="A57" s="9">
        <f t="shared" si="5"/>
        <v>-3.9000000000000146E-3</v>
      </c>
      <c r="B57" s="34"/>
      <c r="C57" s="31">
        <f t="shared" si="8"/>
        <v>3</v>
      </c>
      <c r="D57" s="32">
        <f t="shared" si="6"/>
        <v>9.3886299999999991</v>
      </c>
      <c r="E57" s="32">
        <f t="shared" si="6"/>
        <v>7.4778200000000004</v>
      </c>
      <c r="F57" s="32">
        <f t="shared" si="6"/>
        <v>7.0060799999999999</v>
      </c>
      <c r="G57" s="32">
        <f t="shared" si="6"/>
        <v>6.8902999999999999</v>
      </c>
      <c r="H57" s="32">
        <f t="shared" si="6"/>
        <v>6.7643399999999998</v>
      </c>
      <c r="I57" s="32">
        <f t="shared" si="6"/>
        <v>6.7322300000000004</v>
      </c>
      <c r="J57" s="32">
        <f t="shared" si="6"/>
        <v>6.6054000000000004</v>
      </c>
      <c r="K57" s="32">
        <f t="shared" si="7"/>
        <v>6.4537199999999997</v>
      </c>
      <c r="L57" s="32">
        <f t="shared" si="7"/>
        <v>6.2056399999999998</v>
      </c>
      <c r="M57" s="32">
        <f t="shared" si="7"/>
        <v>5.4431599999999998</v>
      </c>
      <c r="N57" s="32">
        <f t="shared" si="7"/>
        <v>4.1940900000000001</v>
      </c>
    </row>
    <row r="58" spans="1:19" ht="10.5" customHeight="1" x14ac:dyDescent="0.2">
      <c r="A58" s="9">
        <f t="shared" si="5"/>
        <v>-3.9000000000000146E-3</v>
      </c>
      <c r="B58" s="34"/>
      <c r="C58" s="10">
        <f t="shared" si="8"/>
        <v>4</v>
      </c>
      <c r="D58" s="30">
        <f t="shared" si="6"/>
        <v>9.3889300000000002</v>
      </c>
      <c r="E58" s="30">
        <f t="shared" si="6"/>
        <v>7.4778599999999997</v>
      </c>
      <c r="F58" s="30">
        <f t="shared" si="6"/>
        <v>7.0060700000000002</v>
      </c>
      <c r="G58" s="30">
        <f t="shared" si="6"/>
        <v>6.8902900000000002</v>
      </c>
      <c r="H58" s="30">
        <f t="shared" si="6"/>
        <v>6.7643300000000002</v>
      </c>
      <c r="I58" s="30">
        <f t="shared" si="6"/>
        <v>6.7322300000000004</v>
      </c>
      <c r="J58" s="30">
        <f t="shared" si="6"/>
        <v>6.6053899999999999</v>
      </c>
      <c r="K58" s="30">
        <f t="shared" si="7"/>
        <v>6.4537100000000001</v>
      </c>
      <c r="L58" s="30">
        <f t="shared" si="7"/>
        <v>6.2056300000000002</v>
      </c>
      <c r="M58" s="30">
        <f t="shared" si="7"/>
        <v>5.4431500000000002</v>
      </c>
      <c r="N58" s="30">
        <f t="shared" si="7"/>
        <v>4.1940799999999996</v>
      </c>
    </row>
    <row r="59" spans="1:19" ht="10.5" customHeight="1" x14ac:dyDescent="0.2">
      <c r="A59" s="9">
        <f t="shared" si="5"/>
        <v>-3.9000000000000146E-3</v>
      </c>
      <c r="B59" s="34"/>
      <c r="C59" s="10">
        <f t="shared" si="8"/>
        <v>5</v>
      </c>
      <c r="D59" s="30">
        <f t="shared" si="6"/>
        <v>9.3892199999999999</v>
      </c>
      <c r="E59" s="30">
        <f t="shared" si="6"/>
        <v>7.4779</v>
      </c>
      <c r="F59" s="30">
        <f t="shared" si="6"/>
        <v>7.0060599999999997</v>
      </c>
      <c r="G59" s="30">
        <f t="shared" si="6"/>
        <v>6.8902799999999997</v>
      </c>
      <c r="H59" s="30">
        <f t="shared" si="6"/>
        <v>6.7643199999999997</v>
      </c>
      <c r="I59" s="30">
        <f t="shared" si="6"/>
        <v>6.7322199999999999</v>
      </c>
      <c r="J59" s="30">
        <f t="shared" si="6"/>
        <v>6.6053800000000003</v>
      </c>
      <c r="K59" s="30">
        <f t="shared" si="7"/>
        <v>6.4537000000000004</v>
      </c>
      <c r="L59" s="30">
        <f t="shared" si="7"/>
        <v>6.2056199999999997</v>
      </c>
      <c r="M59" s="30">
        <f t="shared" si="7"/>
        <v>5.4431399999999996</v>
      </c>
      <c r="N59" s="30">
        <f t="shared" si="7"/>
        <v>4.19407</v>
      </c>
    </row>
    <row r="60" spans="1:19" ht="10.5" customHeight="1" x14ac:dyDescent="0.2">
      <c r="A60" s="9">
        <f t="shared" si="5"/>
        <v>-3.9000000000000146E-3</v>
      </c>
      <c r="B60" s="34"/>
      <c r="C60" s="31">
        <f t="shared" si="8"/>
        <v>6</v>
      </c>
      <c r="D60" s="32">
        <f t="shared" si="6"/>
        <v>9.3895199999999992</v>
      </c>
      <c r="E60" s="32">
        <f t="shared" si="6"/>
        <v>7.4779400000000003</v>
      </c>
      <c r="F60" s="32">
        <f t="shared" si="6"/>
        <v>7.0060500000000001</v>
      </c>
      <c r="G60" s="32">
        <f t="shared" si="6"/>
        <v>6.8902700000000001</v>
      </c>
      <c r="H60" s="32">
        <f t="shared" si="6"/>
        <v>6.76431</v>
      </c>
      <c r="I60" s="32">
        <f t="shared" si="6"/>
        <v>6.7322100000000002</v>
      </c>
      <c r="J60" s="32">
        <f t="shared" si="6"/>
        <v>6.6053699999999997</v>
      </c>
      <c r="K60" s="32">
        <f t="shared" si="7"/>
        <v>6.4536899999999999</v>
      </c>
      <c r="L60" s="32">
        <f t="shared" si="7"/>
        <v>6.2056100000000001</v>
      </c>
      <c r="M60" s="32">
        <f t="shared" si="7"/>
        <v>5.4431399999999996</v>
      </c>
      <c r="N60" s="32">
        <f t="shared" si="7"/>
        <v>4.19407</v>
      </c>
    </row>
    <row r="61" spans="1:19" ht="10.5" customHeight="1" x14ac:dyDescent="0.2">
      <c r="A61" s="9">
        <f t="shared" si="5"/>
        <v>-3.9000000000000146E-3</v>
      </c>
      <c r="B61" s="34"/>
      <c r="C61" s="10">
        <f t="shared" si="8"/>
        <v>7</v>
      </c>
      <c r="D61" s="30">
        <f t="shared" si="6"/>
        <v>9.3898200000000003</v>
      </c>
      <c r="E61" s="30">
        <f t="shared" si="6"/>
        <v>7.4779799999999996</v>
      </c>
      <c r="F61" s="30">
        <f t="shared" si="6"/>
        <v>7.0060399999999996</v>
      </c>
      <c r="G61" s="30">
        <f t="shared" si="6"/>
        <v>6.8902599999999996</v>
      </c>
      <c r="H61" s="30">
        <f t="shared" si="6"/>
        <v>6.7643000000000004</v>
      </c>
      <c r="I61" s="30">
        <f t="shared" si="6"/>
        <v>6.7321999999999997</v>
      </c>
      <c r="J61" s="30">
        <f t="shared" si="6"/>
        <v>6.6053600000000001</v>
      </c>
      <c r="K61" s="30">
        <f t="shared" si="7"/>
        <v>6.4536800000000003</v>
      </c>
      <c r="L61" s="30">
        <f t="shared" si="7"/>
        <v>6.2055999999999996</v>
      </c>
      <c r="M61" s="30">
        <f t="shared" si="7"/>
        <v>5.44313</v>
      </c>
      <c r="N61" s="30">
        <f t="shared" si="7"/>
        <v>4.1940600000000003</v>
      </c>
    </row>
    <row r="62" spans="1:19" ht="10.5" customHeight="1" x14ac:dyDescent="0.2">
      <c r="A62" s="9">
        <f t="shared" si="5"/>
        <v>-3.9000000000000146E-3</v>
      </c>
      <c r="B62" s="34"/>
      <c r="C62" s="10">
        <f t="shared" si="8"/>
        <v>8</v>
      </c>
      <c r="D62" s="30">
        <f t="shared" si="6"/>
        <v>9.39011</v>
      </c>
      <c r="E62" s="30">
        <f t="shared" si="6"/>
        <v>7.4780199999999999</v>
      </c>
      <c r="F62" s="30">
        <f t="shared" si="6"/>
        <v>7.0060399999999996</v>
      </c>
      <c r="G62" s="30">
        <f t="shared" si="6"/>
        <v>6.89025</v>
      </c>
      <c r="H62" s="30">
        <f t="shared" si="6"/>
        <v>6.7642899999999999</v>
      </c>
      <c r="I62" s="30">
        <f t="shared" si="6"/>
        <v>6.7321900000000001</v>
      </c>
      <c r="J62" s="30">
        <f t="shared" si="6"/>
        <v>6.6053499999999996</v>
      </c>
      <c r="K62" s="30">
        <f t="shared" si="7"/>
        <v>6.4536800000000003</v>
      </c>
      <c r="L62" s="30">
        <f t="shared" si="7"/>
        <v>6.2055899999999999</v>
      </c>
      <c r="M62" s="30">
        <f t="shared" si="7"/>
        <v>5.4431200000000004</v>
      </c>
      <c r="N62" s="30">
        <f t="shared" si="7"/>
        <v>4.1940600000000003</v>
      </c>
    </row>
    <row r="63" spans="1:19" s="13" customFormat="1" ht="10.5" customHeight="1" x14ac:dyDescent="0.2">
      <c r="A63" s="9">
        <f t="shared" si="5"/>
        <v>-3.9000000000000146E-3</v>
      </c>
      <c r="B63" s="35"/>
      <c r="C63" s="31">
        <f t="shared" si="8"/>
        <v>9</v>
      </c>
      <c r="D63" s="32">
        <f t="shared" si="6"/>
        <v>9.3904099999999993</v>
      </c>
      <c r="E63" s="32">
        <f t="shared" si="6"/>
        <v>7.4780600000000002</v>
      </c>
      <c r="F63" s="32">
        <f t="shared" si="6"/>
        <v>7.00603</v>
      </c>
      <c r="G63" s="32">
        <f t="shared" si="6"/>
        <v>6.8902400000000004</v>
      </c>
      <c r="H63" s="32">
        <f t="shared" si="6"/>
        <v>6.7642800000000003</v>
      </c>
      <c r="I63" s="32">
        <f t="shared" si="6"/>
        <v>6.7321799999999996</v>
      </c>
      <c r="J63" s="32">
        <f t="shared" si="6"/>
        <v>6.60534</v>
      </c>
      <c r="K63" s="32">
        <f t="shared" si="7"/>
        <v>6.4536699999999998</v>
      </c>
      <c r="L63" s="32">
        <f t="shared" si="7"/>
        <v>6.2055800000000003</v>
      </c>
      <c r="M63" s="32">
        <f t="shared" si="7"/>
        <v>5.4431099999999999</v>
      </c>
      <c r="N63" s="32">
        <f t="shared" si="7"/>
        <v>4.1940499999999998</v>
      </c>
    </row>
    <row r="64" spans="1:19" s="13" customFormat="1" ht="10.5" customHeight="1" x14ac:dyDescent="0.2">
      <c r="A64" s="9">
        <f t="shared" si="5"/>
        <v>-3.9000000000000146E-3</v>
      </c>
      <c r="B64" s="35"/>
      <c r="C64" s="12">
        <f t="shared" si="8"/>
        <v>10</v>
      </c>
      <c r="D64" s="30">
        <f t="shared" si="6"/>
        <v>9.3907100000000003</v>
      </c>
      <c r="E64" s="30">
        <f t="shared" si="6"/>
        <v>7.4781000000000004</v>
      </c>
      <c r="F64" s="30">
        <f t="shared" si="6"/>
        <v>7.0060200000000004</v>
      </c>
      <c r="G64" s="30">
        <f t="shared" si="6"/>
        <v>6.8902299999999999</v>
      </c>
      <c r="H64" s="30">
        <f t="shared" si="6"/>
        <v>6.7642699999999998</v>
      </c>
      <c r="I64" s="30">
        <f t="shared" si="6"/>
        <v>6.73217</v>
      </c>
      <c r="J64" s="30">
        <f t="shared" si="6"/>
        <v>6.6053300000000004</v>
      </c>
      <c r="K64" s="30">
        <f t="shared" si="7"/>
        <v>6.4536600000000002</v>
      </c>
      <c r="L64" s="30">
        <f t="shared" si="7"/>
        <v>6.2055800000000003</v>
      </c>
      <c r="M64" s="30">
        <f t="shared" si="7"/>
        <v>5.4431099999999999</v>
      </c>
      <c r="N64" s="30">
        <f t="shared" si="7"/>
        <v>4.1940499999999998</v>
      </c>
    </row>
    <row r="65" spans="1:14" s="15" customFormat="1" ht="10.5" customHeight="1" x14ac:dyDescent="0.2">
      <c r="A65" s="16">
        <f t="shared" si="5"/>
        <v>-3.9000000000000146E-3</v>
      </c>
      <c r="B65" s="36"/>
      <c r="C65" s="12">
        <f t="shared" si="8"/>
        <v>11</v>
      </c>
      <c r="D65" s="30">
        <f t="shared" ref="D65:J74" si="9">ROUND(100000*LVT/D$50*((1+D$51/100)^((DAYS360(D$45,$L$2)+$C65-1)/360)*((1+$A65)^(($C65-15)/30)))/100000,5)</f>
        <v>9.391</v>
      </c>
      <c r="E65" s="30">
        <f t="shared" si="9"/>
        <v>7.4781399999999998</v>
      </c>
      <c r="F65" s="30">
        <f t="shared" si="9"/>
        <v>7.0060099999999998</v>
      </c>
      <c r="G65" s="30">
        <f t="shared" si="9"/>
        <v>6.8902200000000002</v>
      </c>
      <c r="H65" s="30">
        <f t="shared" si="9"/>
        <v>6.7642600000000002</v>
      </c>
      <c r="I65" s="30">
        <f t="shared" si="9"/>
        <v>6.7321600000000004</v>
      </c>
      <c r="J65" s="30">
        <f t="shared" si="9"/>
        <v>6.6053300000000004</v>
      </c>
      <c r="K65" s="30">
        <f t="shared" si="7"/>
        <v>6.4536499999999997</v>
      </c>
      <c r="L65" s="30">
        <f t="shared" si="7"/>
        <v>6.2055699999999998</v>
      </c>
      <c r="M65" s="30">
        <f t="shared" si="7"/>
        <v>5.4431000000000003</v>
      </c>
      <c r="N65" s="30">
        <f t="shared" si="7"/>
        <v>4.1940400000000002</v>
      </c>
    </row>
    <row r="66" spans="1:14" s="15" customFormat="1" ht="10.5" customHeight="1" x14ac:dyDescent="0.2">
      <c r="A66" s="16">
        <f t="shared" si="5"/>
        <v>-3.9000000000000146E-3</v>
      </c>
      <c r="B66" s="36"/>
      <c r="C66" s="31">
        <f t="shared" si="8"/>
        <v>12</v>
      </c>
      <c r="D66" s="32">
        <f t="shared" si="9"/>
        <v>9.3912999999999993</v>
      </c>
      <c r="E66" s="32">
        <f t="shared" si="9"/>
        <v>7.47818</v>
      </c>
      <c r="F66" s="32">
        <f t="shared" si="9"/>
        <v>7.0060000000000002</v>
      </c>
      <c r="G66" s="32">
        <f t="shared" si="9"/>
        <v>6.8902099999999997</v>
      </c>
      <c r="H66" s="32">
        <f t="shared" si="9"/>
        <v>6.7642499999999997</v>
      </c>
      <c r="I66" s="32">
        <f t="shared" si="9"/>
        <v>6.7321499999999999</v>
      </c>
      <c r="J66" s="32">
        <f t="shared" si="9"/>
        <v>6.6053199999999999</v>
      </c>
      <c r="K66" s="32">
        <f t="shared" si="7"/>
        <v>6.45364</v>
      </c>
      <c r="L66" s="32">
        <f t="shared" si="7"/>
        <v>6.2055600000000002</v>
      </c>
      <c r="M66" s="32">
        <f t="shared" si="7"/>
        <v>5.4430899999999998</v>
      </c>
      <c r="N66" s="32">
        <f t="shared" si="7"/>
        <v>4.1940299999999997</v>
      </c>
    </row>
    <row r="67" spans="1:14" s="15" customFormat="1" ht="10.5" customHeight="1" x14ac:dyDescent="0.2">
      <c r="A67" s="16">
        <f t="shared" si="5"/>
        <v>-3.9000000000000146E-3</v>
      </c>
      <c r="B67" s="36"/>
      <c r="C67" s="12">
        <f t="shared" si="8"/>
        <v>13</v>
      </c>
      <c r="D67" s="30">
        <f t="shared" si="9"/>
        <v>9.3916000000000004</v>
      </c>
      <c r="E67" s="30">
        <f t="shared" si="9"/>
        <v>7.4782200000000003</v>
      </c>
      <c r="F67" s="30">
        <f t="shared" si="9"/>
        <v>7.0059899999999997</v>
      </c>
      <c r="G67" s="30">
        <f t="shared" si="9"/>
        <v>6.8902000000000001</v>
      </c>
      <c r="H67" s="30">
        <f t="shared" si="9"/>
        <v>6.7642499999999997</v>
      </c>
      <c r="I67" s="30">
        <f t="shared" si="9"/>
        <v>6.7321400000000002</v>
      </c>
      <c r="J67" s="30">
        <f t="shared" si="9"/>
        <v>6.6053100000000002</v>
      </c>
      <c r="K67" s="30">
        <f t="shared" si="7"/>
        <v>6.4536300000000004</v>
      </c>
      <c r="L67" s="30">
        <f t="shared" si="7"/>
        <v>6.2055499999999997</v>
      </c>
      <c r="M67" s="30">
        <f t="shared" si="7"/>
        <v>5.4430800000000001</v>
      </c>
      <c r="N67" s="30">
        <f t="shared" si="7"/>
        <v>4.1940299999999997</v>
      </c>
    </row>
    <row r="68" spans="1:14" s="15" customFormat="1" ht="10.5" customHeight="1" x14ac:dyDescent="0.2">
      <c r="A68" s="17">
        <f t="shared" si="5"/>
        <v>-3.9000000000000146E-3</v>
      </c>
      <c r="B68" s="36"/>
      <c r="C68" s="12">
        <f t="shared" si="8"/>
        <v>14</v>
      </c>
      <c r="D68" s="30">
        <f t="shared" si="9"/>
        <v>9.3918900000000001</v>
      </c>
      <c r="E68" s="30">
        <f t="shared" si="9"/>
        <v>7.4782599999999997</v>
      </c>
      <c r="F68" s="30">
        <f t="shared" si="9"/>
        <v>7.0059800000000001</v>
      </c>
      <c r="G68" s="30">
        <f t="shared" si="9"/>
        <v>6.8901899999999996</v>
      </c>
      <c r="H68" s="30">
        <f t="shared" si="9"/>
        <v>6.76424</v>
      </c>
      <c r="I68" s="30">
        <f t="shared" si="9"/>
        <v>6.7321400000000002</v>
      </c>
      <c r="J68" s="30">
        <f t="shared" si="9"/>
        <v>6.6052999999999997</v>
      </c>
      <c r="K68" s="30">
        <f t="shared" si="7"/>
        <v>6.4536199999999999</v>
      </c>
      <c r="L68" s="30">
        <f t="shared" si="7"/>
        <v>6.2055400000000001</v>
      </c>
      <c r="M68" s="30">
        <f t="shared" si="7"/>
        <v>5.4430800000000001</v>
      </c>
      <c r="N68" s="30">
        <f t="shared" si="7"/>
        <v>4.1940200000000001</v>
      </c>
    </row>
    <row r="69" spans="1:14" s="15" customFormat="1" ht="10.5" customHeight="1" x14ac:dyDescent="0.2">
      <c r="A69" s="17">
        <f t="shared" si="5"/>
        <v>-3.9000000000000146E-3</v>
      </c>
      <c r="B69" s="36"/>
      <c r="C69" s="31">
        <f t="shared" si="8"/>
        <v>15</v>
      </c>
      <c r="D69" s="32">
        <f t="shared" si="9"/>
        <v>9.3921899999999994</v>
      </c>
      <c r="E69" s="32">
        <f t="shared" si="9"/>
        <v>7.4782900000000003</v>
      </c>
      <c r="F69" s="32">
        <f t="shared" si="9"/>
        <v>7.0059699999999996</v>
      </c>
      <c r="G69" s="32">
        <f t="shared" si="9"/>
        <v>6.89018</v>
      </c>
      <c r="H69" s="32">
        <f t="shared" si="9"/>
        <v>6.7642300000000004</v>
      </c>
      <c r="I69" s="32">
        <f t="shared" si="9"/>
        <v>6.7321299999999997</v>
      </c>
      <c r="J69" s="32">
        <f t="shared" si="9"/>
        <v>6.6052900000000001</v>
      </c>
      <c r="K69" s="32">
        <f t="shared" si="7"/>
        <v>6.4536100000000003</v>
      </c>
      <c r="L69" s="32">
        <f t="shared" si="7"/>
        <v>6.2055300000000004</v>
      </c>
      <c r="M69" s="32">
        <f t="shared" si="7"/>
        <v>5.4430699999999996</v>
      </c>
      <c r="N69" s="32">
        <f t="shared" si="7"/>
        <v>4.1940200000000001</v>
      </c>
    </row>
    <row r="70" spans="1:14" s="15" customFormat="1" ht="10.5" customHeight="1" x14ac:dyDescent="0.2">
      <c r="A70" s="17">
        <f t="shared" si="5"/>
        <v>-3.9000000000000146E-3</v>
      </c>
      <c r="B70" s="36"/>
      <c r="C70" s="12">
        <f>C69+1</f>
        <v>16</v>
      </c>
      <c r="D70" s="30">
        <f t="shared" si="9"/>
        <v>9.3924900000000004</v>
      </c>
      <c r="E70" s="30">
        <f t="shared" si="9"/>
        <v>7.4783299999999997</v>
      </c>
      <c r="F70" s="30">
        <f t="shared" si="9"/>
        <v>7.00596</v>
      </c>
      <c r="G70" s="30">
        <f t="shared" si="9"/>
        <v>6.89018</v>
      </c>
      <c r="H70" s="30">
        <f t="shared" si="9"/>
        <v>6.7642199999999999</v>
      </c>
      <c r="I70" s="30">
        <f t="shared" si="9"/>
        <v>6.7321200000000001</v>
      </c>
      <c r="J70" s="30">
        <f t="shared" si="9"/>
        <v>6.6052799999999996</v>
      </c>
      <c r="K70" s="30">
        <f t="shared" si="7"/>
        <v>6.4536100000000003</v>
      </c>
      <c r="L70" s="30">
        <f t="shared" si="7"/>
        <v>6.2055300000000004</v>
      </c>
      <c r="M70" s="30">
        <f t="shared" si="7"/>
        <v>5.44306</v>
      </c>
      <c r="N70" s="30">
        <f t="shared" si="7"/>
        <v>4.1940099999999996</v>
      </c>
    </row>
    <row r="71" spans="1:14" s="15" customFormat="1" ht="10.5" customHeight="1" x14ac:dyDescent="0.2">
      <c r="A71" s="17">
        <f t="shared" si="5"/>
        <v>-3.9000000000000146E-3</v>
      </c>
      <c r="B71" s="36"/>
      <c r="C71" s="12">
        <f t="shared" si="8"/>
        <v>17</v>
      </c>
      <c r="D71" s="30">
        <f t="shared" si="9"/>
        <v>9.3927800000000001</v>
      </c>
      <c r="E71" s="30">
        <f t="shared" si="9"/>
        <v>7.47837</v>
      </c>
      <c r="F71" s="30">
        <f t="shared" si="9"/>
        <v>7.0059500000000003</v>
      </c>
      <c r="G71" s="30">
        <f t="shared" si="9"/>
        <v>6.8901700000000003</v>
      </c>
      <c r="H71" s="30">
        <f t="shared" si="9"/>
        <v>6.7642100000000003</v>
      </c>
      <c r="I71" s="30">
        <f t="shared" si="9"/>
        <v>6.7321099999999996</v>
      </c>
      <c r="J71" s="30">
        <f t="shared" si="9"/>
        <v>6.60527</v>
      </c>
      <c r="K71" s="30">
        <f t="shared" si="7"/>
        <v>6.4535999999999998</v>
      </c>
      <c r="L71" s="30">
        <f t="shared" si="7"/>
        <v>6.2055199999999999</v>
      </c>
      <c r="M71" s="30">
        <f t="shared" si="7"/>
        <v>5.4430500000000004</v>
      </c>
      <c r="N71" s="30">
        <f t="shared" si="7"/>
        <v>4.1940099999999996</v>
      </c>
    </row>
    <row r="72" spans="1:14" s="15" customFormat="1" ht="10.5" customHeight="1" x14ac:dyDescent="0.2">
      <c r="A72" s="17">
        <f t="shared" si="5"/>
        <v>-3.9000000000000146E-3</v>
      </c>
      <c r="B72" s="36"/>
      <c r="C72" s="31">
        <f t="shared" si="8"/>
        <v>18</v>
      </c>
      <c r="D72" s="32">
        <f t="shared" si="9"/>
        <v>9.3930799999999994</v>
      </c>
      <c r="E72" s="32">
        <f t="shared" si="9"/>
        <v>7.4784100000000002</v>
      </c>
      <c r="F72" s="32">
        <f t="shared" si="9"/>
        <v>7.0059399999999998</v>
      </c>
      <c r="G72" s="32">
        <f t="shared" si="9"/>
        <v>6.8901599999999998</v>
      </c>
      <c r="H72" s="32">
        <f t="shared" si="9"/>
        <v>6.7641999999999998</v>
      </c>
      <c r="I72" s="32">
        <f t="shared" si="9"/>
        <v>6.7321</v>
      </c>
      <c r="J72" s="32">
        <f t="shared" si="9"/>
        <v>6.6052600000000004</v>
      </c>
      <c r="K72" s="32">
        <f t="shared" si="7"/>
        <v>6.4535900000000002</v>
      </c>
      <c r="L72" s="32">
        <f t="shared" si="7"/>
        <v>6.2055100000000003</v>
      </c>
      <c r="M72" s="32">
        <f t="shared" si="7"/>
        <v>5.4430500000000004</v>
      </c>
      <c r="N72" s="32">
        <f t="shared" si="7"/>
        <v>4.194</v>
      </c>
    </row>
    <row r="73" spans="1:14" s="15" customFormat="1" ht="10.5" customHeight="1" x14ac:dyDescent="0.2">
      <c r="A73" s="17">
        <f t="shared" si="5"/>
        <v>-3.9000000000000146E-3</v>
      </c>
      <c r="B73" s="36"/>
      <c r="C73" s="12">
        <f t="shared" si="8"/>
        <v>19</v>
      </c>
      <c r="D73" s="30">
        <f t="shared" si="9"/>
        <v>9.3933800000000005</v>
      </c>
      <c r="E73" s="30">
        <f t="shared" si="9"/>
        <v>7.4784499999999996</v>
      </c>
      <c r="F73" s="30">
        <f t="shared" si="9"/>
        <v>7.0059300000000002</v>
      </c>
      <c r="G73" s="30">
        <f t="shared" si="9"/>
        <v>6.8901500000000002</v>
      </c>
      <c r="H73" s="30">
        <f t="shared" si="9"/>
        <v>6.7641900000000001</v>
      </c>
      <c r="I73" s="30">
        <f t="shared" si="9"/>
        <v>6.7320900000000004</v>
      </c>
      <c r="J73" s="30">
        <f t="shared" si="9"/>
        <v>6.6052499999999998</v>
      </c>
      <c r="K73" s="30">
        <f t="shared" si="7"/>
        <v>6.4535799999999997</v>
      </c>
      <c r="L73" s="30">
        <f t="shared" si="7"/>
        <v>6.2054999999999998</v>
      </c>
      <c r="M73" s="30">
        <f t="shared" si="7"/>
        <v>5.4430399999999999</v>
      </c>
      <c r="N73" s="30">
        <f t="shared" si="7"/>
        <v>4.1939900000000003</v>
      </c>
    </row>
    <row r="74" spans="1:14" s="15" customFormat="1" ht="10.5" customHeight="1" x14ac:dyDescent="0.2">
      <c r="A74" s="17">
        <f t="shared" si="5"/>
        <v>-3.9000000000000146E-3</v>
      </c>
      <c r="B74" s="36"/>
      <c r="C74" s="12">
        <f t="shared" si="8"/>
        <v>20</v>
      </c>
      <c r="D74" s="30">
        <f t="shared" si="9"/>
        <v>9.3936700000000002</v>
      </c>
      <c r="E74" s="30">
        <f t="shared" si="9"/>
        <v>7.4784899999999999</v>
      </c>
      <c r="F74" s="30">
        <f t="shared" si="9"/>
        <v>7.0059199999999997</v>
      </c>
      <c r="G74" s="30">
        <f t="shared" si="9"/>
        <v>6.8901399999999997</v>
      </c>
      <c r="H74" s="30">
        <f t="shared" si="9"/>
        <v>6.7641799999999996</v>
      </c>
      <c r="I74" s="30">
        <f t="shared" si="9"/>
        <v>6.7320799999999998</v>
      </c>
      <c r="J74" s="30">
        <f t="shared" si="9"/>
        <v>6.6052499999999998</v>
      </c>
      <c r="K74" s="30">
        <f t="shared" si="7"/>
        <v>6.45357</v>
      </c>
      <c r="L74" s="30">
        <f t="shared" si="7"/>
        <v>6.2054900000000002</v>
      </c>
      <c r="M74" s="30">
        <f t="shared" si="7"/>
        <v>5.4430300000000003</v>
      </c>
      <c r="N74" s="30">
        <f t="shared" si="7"/>
        <v>4.1939900000000003</v>
      </c>
    </row>
    <row r="75" spans="1:14" s="15" customFormat="1" ht="10.5" customHeight="1" x14ac:dyDescent="0.2">
      <c r="A75" s="17">
        <f t="shared" si="5"/>
        <v>-3.9000000000000146E-3</v>
      </c>
      <c r="B75" s="36"/>
      <c r="C75" s="31">
        <f t="shared" si="8"/>
        <v>21</v>
      </c>
      <c r="D75" s="32">
        <f t="shared" ref="D75:J82" si="10">ROUND(100000*LVT/D$50*((1+D$51/100)^((DAYS360(D$45,$L$2)+$C75-1)/360)*((1+$A75)^(($C75-15)/30)))/100000,5)</f>
        <v>9.3939699999999995</v>
      </c>
      <c r="E75" s="32">
        <f t="shared" si="10"/>
        <v>7.4785300000000001</v>
      </c>
      <c r="F75" s="32">
        <f t="shared" si="10"/>
        <v>7.0059100000000001</v>
      </c>
      <c r="G75" s="32">
        <f t="shared" si="10"/>
        <v>6.8901300000000001</v>
      </c>
      <c r="H75" s="32">
        <f t="shared" si="10"/>
        <v>6.76417</v>
      </c>
      <c r="I75" s="32">
        <f t="shared" si="10"/>
        <v>6.7320700000000002</v>
      </c>
      <c r="J75" s="32">
        <f t="shared" si="10"/>
        <v>6.6052400000000002</v>
      </c>
      <c r="K75" s="32">
        <f t="shared" si="7"/>
        <v>6.4535600000000004</v>
      </c>
      <c r="L75" s="32">
        <f t="shared" si="7"/>
        <v>6.2054799999999997</v>
      </c>
      <c r="M75" s="32">
        <f t="shared" si="7"/>
        <v>5.4430300000000003</v>
      </c>
      <c r="N75" s="32">
        <f t="shared" si="7"/>
        <v>4.1939799999999998</v>
      </c>
    </row>
    <row r="76" spans="1:14" s="15" customFormat="1" ht="10.5" customHeight="1" x14ac:dyDescent="0.2">
      <c r="A76" s="17">
        <f t="shared" si="5"/>
        <v>-3.9000000000000146E-3</v>
      </c>
      <c r="B76" s="36"/>
      <c r="C76" s="12">
        <f t="shared" si="8"/>
        <v>22</v>
      </c>
      <c r="D76" s="30">
        <f t="shared" si="10"/>
        <v>9.3942700000000006</v>
      </c>
      <c r="E76" s="30">
        <f t="shared" si="10"/>
        <v>7.4785700000000004</v>
      </c>
      <c r="F76" s="30">
        <f t="shared" si="10"/>
        <v>7.0058999999999996</v>
      </c>
      <c r="G76" s="30">
        <f t="shared" si="10"/>
        <v>6.8901199999999996</v>
      </c>
      <c r="H76" s="30">
        <f t="shared" si="10"/>
        <v>6.7641600000000004</v>
      </c>
      <c r="I76" s="30">
        <f t="shared" si="10"/>
        <v>6.7320599999999997</v>
      </c>
      <c r="J76" s="30">
        <f t="shared" si="10"/>
        <v>6.6052299999999997</v>
      </c>
      <c r="K76" s="30">
        <f t="shared" si="7"/>
        <v>6.4535499999999999</v>
      </c>
      <c r="L76" s="30">
        <f t="shared" si="7"/>
        <v>6.2054799999999997</v>
      </c>
      <c r="M76" s="30">
        <f t="shared" si="7"/>
        <v>5.4430199999999997</v>
      </c>
      <c r="N76" s="30">
        <f t="shared" si="7"/>
        <v>4.1939799999999998</v>
      </c>
    </row>
    <row r="77" spans="1:14" s="15" customFormat="1" ht="10.5" customHeight="1" x14ac:dyDescent="0.2">
      <c r="A77" s="17">
        <f t="shared" si="5"/>
        <v>-3.9000000000000146E-3</v>
      </c>
      <c r="B77" s="36"/>
      <c r="C77" s="12">
        <f t="shared" si="8"/>
        <v>23</v>
      </c>
      <c r="D77" s="30">
        <f t="shared" si="10"/>
        <v>9.3945699999999999</v>
      </c>
      <c r="E77" s="30">
        <f t="shared" si="10"/>
        <v>7.4786099999999998</v>
      </c>
      <c r="F77" s="30">
        <f t="shared" si="10"/>
        <v>7.00589</v>
      </c>
      <c r="G77" s="30">
        <f t="shared" si="10"/>
        <v>6.89011</v>
      </c>
      <c r="H77" s="30">
        <f t="shared" si="10"/>
        <v>6.7641499999999999</v>
      </c>
      <c r="I77" s="30">
        <f t="shared" si="10"/>
        <v>6.7320500000000001</v>
      </c>
      <c r="J77" s="30">
        <f t="shared" si="10"/>
        <v>6.6052200000000001</v>
      </c>
      <c r="K77" s="30">
        <f t="shared" si="7"/>
        <v>6.4535400000000003</v>
      </c>
      <c r="L77" s="30">
        <f t="shared" si="7"/>
        <v>6.20547</v>
      </c>
      <c r="M77" s="30">
        <f t="shared" si="7"/>
        <v>5.4430100000000001</v>
      </c>
      <c r="N77" s="30">
        <f t="shared" si="7"/>
        <v>4.1939700000000002</v>
      </c>
    </row>
    <row r="78" spans="1:14" s="15" customFormat="1" ht="10.5" customHeight="1" x14ac:dyDescent="0.2">
      <c r="A78" s="17">
        <f t="shared" si="5"/>
        <v>-3.9000000000000146E-3</v>
      </c>
      <c r="B78" s="36"/>
      <c r="C78" s="31">
        <f t="shared" si="8"/>
        <v>24</v>
      </c>
      <c r="D78" s="32">
        <f t="shared" si="10"/>
        <v>9.3948599999999995</v>
      </c>
      <c r="E78" s="32">
        <f t="shared" si="10"/>
        <v>7.47865</v>
      </c>
      <c r="F78" s="32">
        <f t="shared" si="10"/>
        <v>7.0058800000000003</v>
      </c>
      <c r="G78" s="32">
        <f t="shared" si="10"/>
        <v>6.8901000000000003</v>
      </c>
      <c r="H78" s="32">
        <f t="shared" si="10"/>
        <v>6.7641400000000003</v>
      </c>
      <c r="I78" s="32">
        <f t="shared" si="10"/>
        <v>6.7320399999999996</v>
      </c>
      <c r="J78" s="32">
        <f t="shared" si="10"/>
        <v>6.6052099999999996</v>
      </c>
      <c r="K78" s="32">
        <f t="shared" si="7"/>
        <v>6.4535400000000003</v>
      </c>
      <c r="L78" s="32">
        <f t="shared" si="7"/>
        <v>6.2054600000000004</v>
      </c>
      <c r="M78" s="32">
        <f t="shared" si="7"/>
        <v>5.4429999999999996</v>
      </c>
      <c r="N78" s="32">
        <f t="shared" si="7"/>
        <v>4.1939700000000002</v>
      </c>
    </row>
    <row r="79" spans="1:14" s="15" customFormat="1" ht="10.5" customHeight="1" x14ac:dyDescent="0.2">
      <c r="A79" s="17">
        <f t="shared" si="5"/>
        <v>-3.8999999999999998E-3</v>
      </c>
      <c r="B79" s="36"/>
      <c r="C79" s="12">
        <f t="shared" si="8"/>
        <v>25</v>
      </c>
      <c r="D79" s="30">
        <f t="shared" si="10"/>
        <v>9.3951600000000006</v>
      </c>
      <c r="E79" s="30">
        <f t="shared" si="10"/>
        <v>7.4786900000000003</v>
      </c>
      <c r="F79" s="30">
        <f t="shared" si="10"/>
        <v>7.0058699999999998</v>
      </c>
      <c r="G79" s="30">
        <f t="shared" si="10"/>
        <v>6.8900899999999998</v>
      </c>
      <c r="H79" s="30">
        <f t="shared" si="10"/>
        <v>6.7641400000000003</v>
      </c>
      <c r="I79" s="30">
        <f t="shared" si="10"/>
        <v>6.7320399999999996</v>
      </c>
      <c r="J79" s="30">
        <f t="shared" si="10"/>
        <v>6.6052</v>
      </c>
      <c r="K79" s="30">
        <f t="shared" si="7"/>
        <v>6.4535299999999998</v>
      </c>
      <c r="L79" s="30">
        <f t="shared" si="7"/>
        <v>6.2054499999999999</v>
      </c>
      <c r="M79" s="30">
        <f t="shared" si="7"/>
        <v>5.4429999999999996</v>
      </c>
      <c r="N79" s="30">
        <f t="shared" si="7"/>
        <v>4.1939599999999997</v>
      </c>
    </row>
    <row r="80" spans="1:14" s="15" customFormat="1" ht="10.5" customHeight="1" x14ac:dyDescent="0.2">
      <c r="A80" s="17">
        <f t="shared" si="5"/>
        <v>-3.8999999999999998E-3</v>
      </c>
      <c r="B80" s="36"/>
      <c r="C80" s="12">
        <f t="shared" si="8"/>
        <v>26</v>
      </c>
      <c r="D80" s="30">
        <f t="shared" si="10"/>
        <v>9.3954599999999999</v>
      </c>
      <c r="E80" s="30">
        <f t="shared" si="10"/>
        <v>7.4787299999999997</v>
      </c>
      <c r="F80" s="30">
        <f t="shared" si="10"/>
        <v>7.0058699999999998</v>
      </c>
      <c r="G80" s="30">
        <f t="shared" si="10"/>
        <v>6.8900800000000002</v>
      </c>
      <c r="H80" s="30">
        <f t="shared" si="10"/>
        <v>6.7641299999999998</v>
      </c>
      <c r="I80" s="30">
        <f t="shared" si="10"/>
        <v>6.73203</v>
      </c>
      <c r="J80" s="30">
        <f t="shared" si="10"/>
        <v>6.6051900000000003</v>
      </c>
      <c r="K80" s="30">
        <f t="shared" si="7"/>
        <v>6.4535200000000001</v>
      </c>
      <c r="L80" s="30">
        <f t="shared" si="7"/>
        <v>6.2054400000000003</v>
      </c>
      <c r="M80" s="30">
        <f t="shared" si="7"/>
        <v>5.44299</v>
      </c>
      <c r="N80" s="30">
        <f t="shared" si="7"/>
        <v>4.1939599999999997</v>
      </c>
    </row>
    <row r="81" spans="1:14" s="15" customFormat="1" ht="10.5" customHeight="1" x14ac:dyDescent="0.2">
      <c r="A81" s="17">
        <f t="shared" si="5"/>
        <v>-3.8999999999999998E-3</v>
      </c>
      <c r="B81" s="36"/>
      <c r="C81" s="31">
        <f t="shared" si="8"/>
        <v>27</v>
      </c>
      <c r="D81" s="32">
        <f t="shared" si="10"/>
        <v>9.3957499999999996</v>
      </c>
      <c r="E81" s="32">
        <f t="shared" si="10"/>
        <v>7.4787699999999999</v>
      </c>
      <c r="F81" s="32">
        <f t="shared" si="10"/>
        <v>7.0058600000000002</v>
      </c>
      <c r="G81" s="32">
        <f t="shared" si="10"/>
        <v>6.8900699999999997</v>
      </c>
      <c r="H81" s="32">
        <f t="shared" si="10"/>
        <v>6.7641200000000001</v>
      </c>
      <c r="I81" s="32">
        <f t="shared" si="10"/>
        <v>6.7320200000000003</v>
      </c>
      <c r="J81" s="32">
        <f t="shared" si="10"/>
        <v>6.6051799999999998</v>
      </c>
      <c r="K81" s="32">
        <f t="shared" si="7"/>
        <v>6.4535099999999996</v>
      </c>
      <c r="L81" s="32">
        <f t="shared" si="7"/>
        <v>6.2054299999999998</v>
      </c>
      <c r="M81" s="32">
        <f t="shared" si="7"/>
        <v>5.4429800000000004</v>
      </c>
      <c r="N81" s="32">
        <f t="shared" si="7"/>
        <v>4.1939500000000001</v>
      </c>
    </row>
    <row r="82" spans="1:14" s="15" customFormat="1" ht="10.5" customHeight="1" x14ac:dyDescent="0.2">
      <c r="A82" s="17">
        <f t="shared" si="5"/>
        <v>-3.8999999999999998E-3</v>
      </c>
      <c r="B82" s="36"/>
      <c r="C82" s="12">
        <f t="shared" si="8"/>
        <v>28</v>
      </c>
      <c r="D82" s="30">
        <f t="shared" si="10"/>
        <v>9.3960500000000007</v>
      </c>
      <c r="E82" s="30">
        <f t="shared" si="10"/>
        <v>7.4788100000000002</v>
      </c>
      <c r="F82" s="30">
        <f t="shared" si="10"/>
        <v>7.0058499999999997</v>
      </c>
      <c r="G82" s="30">
        <f t="shared" si="10"/>
        <v>6.8900600000000001</v>
      </c>
      <c r="H82" s="30">
        <f t="shared" si="10"/>
        <v>6.7641099999999996</v>
      </c>
      <c r="I82" s="30">
        <f t="shared" si="10"/>
        <v>6.7320099999999998</v>
      </c>
      <c r="J82" s="30">
        <f t="shared" si="10"/>
        <v>6.6051700000000002</v>
      </c>
      <c r="K82" s="30">
        <f t="shared" si="7"/>
        <v>6.4535</v>
      </c>
      <c r="L82" s="30">
        <f t="shared" si="7"/>
        <v>6.2054299999999998</v>
      </c>
      <c r="M82" s="30">
        <f t="shared" si="7"/>
        <v>5.4429699999999999</v>
      </c>
      <c r="N82" s="30">
        <f t="shared" si="7"/>
        <v>4.1939399999999996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  <mc:AlternateContent xmlns:mc="http://schemas.openxmlformats.org/markup-compatibility/2006">
      <mc:Choice Requires="x14">
        <oleObject progId="Paint.Picture" shapeId="2051" r:id="rId6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Forsendur</vt:lpstr>
      <vt:lpstr>Verð ágúst 2015</vt:lpstr>
      <vt:lpstr>Dags_visit_naest</vt:lpstr>
      <vt:lpstr>LVT</vt:lpstr>
      <vt:lpstr>NVT</vt:lpstr>
      <vt:lpstr>NvtNæstaMánaðar</vt:lpstr>
      <vt:lpstr>NvtÞessaMánaðar</vt:lpstr>
      <vt:lpstr>'Verð ágúst 2015'!Print_Area</vt:lpstr>
      <vt:lpstr>'Verð ágúst 2015'!Print_Titles</vt:lpstr>
      <vt:lpstr>Verdb_raun</vt:lpstr>
      <vt:lpstr>verdbspa</vt:lpstr>
      <vt:lpstr>VerðBólgaMánaðarins</vt:lpstr>
      <vt:lpstr>VerðBólguSpáSeðlabanka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Tinna Dögg Guðmundsdóttir</cp:lastModifiedBy>
  <cp:lastPrinted>2001-12-12T16:53:54Z</cp:lastPrinted>
  <dcterms:created xsi:type="dcterms:W3CDTF">1995-11-01T15:58:49Z</dcterms:created>
  <dcterms:modified xsi:type="dcterms:W3CDTF">2015-09-28T10:29:11Z</dcterms:modified>
</cp:coreProperties>
</file>