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095" windowHeight="11760"/>
  </bookViews>
  <sheets>
    <sheet name="Verð mars 2012" sheetId="1" r:id="rId1"/>
  </sheets>
  <externalReferences>
    <externalReference r:id="rId2"/>
  </externalReferences>
  <definedNames>
    <definedName name="Dags_visit_naest">'Verð mars 2012'!$A$14</definedName>
    <definedName name="LVT">'Verð mars 2012'!$C$9</definedName>
    <definedName name="NVT">'Verð mars 2012'!$C$10</definedName>
    <definedName name="NvtNæstaMánaðar">[1]Forsendur!$D$4</definedName>
    <definedName name="NvtÞessaMánaðar">[1]Forsendur!$C$4</definedName>
    <definedName name="_xlnm.Print_Area" localSheetId="0">'Verð mars 2012'!$B$7:$N$44,'Verð mars 2012'!$B$46:$N$82</definedName>
    <definedName name="_xlnm.Print_Titles" localSheetId="0">'Verð mars 2012'!$1:$5</definedName>
    <definedName name="Verdb_raun">'Verð mars 2012'!$C$14</definedName>
    <definedName name="verdbspa">'Verð mars 2012'!$C$13</definedName>
    <definedName name="VerðBólgaMánaðarins">[1]Forsendur!$D$6</definedName>
  </definedNames>
  <calcPr calcId="125725"/>
</workbook>
</file>

<file path=xl/calcChain.xml><?xml version="1.0" encoding="utf-8"?>
<calcChain xmlns="http://schemas.openxmlformats.org/spreadsheetml/2006/main">
  <c r="C56" i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B55"/>
  <c r="C52"/>
  <c r="C49"/>
  <c r="C48"/>
  <c r="C18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17"/>
  <c r="C14"/>
  <c r="C53" s="1"/>
  <c r="A14"/>
  <c r="C13"/>
  <c r="C10"/>
  <c r="C9"/>
  <c r="L4"/>
  <c r="J4"/>
  <c r="D4"/>
  <c r="J3"/>
  <c r="F3"/>
  <c r="L2"/>
  <c r="I1"/>
  <c r="H1"/>
  <c r="A81" l="1"/>
  <c r="A79"/>
  <c r="A77"/>
  <c r="A75"/>
  <c r="A73"/>
  <c r="A71"/>
  <c r="A69"/>
  <c r="A67"/>
  <c r="A65"/>
  <c r="A63"/>
  <c r="A61"/>
  <c r="A59"/>
  <c r="A57"/>
  <c r="A55"/>
  <c r="A43"/>
  <c r="A41"/>
  <c r="A39"/>
  <c r="A37"/>
  <c r="A35"/>
  <c r="A33"/>
  <c r="A82"/>
  <c r="A80"/>
  <c r="A78"/>
  <c r="A76"/>
  <c r="A74"/>
  <c r="A72"/>
  <c r="A70"/>
  <c r="A68"/>
  <c r="A66"/>
  <c r="A64"/>
  <c r="A62"/>
  <c r="A60"/>
  <c r="A58"/>
  <c r="A56"/>
  <c r="A42"/>
  <c r="A40"/>
  <c r="A38"/>
  <c r="A36"/>
  <c r="A34"/>
  <c r="I82"/>
  <c r="G82"/>
  <c r="E82"/>
  <c r="J81"/>
  <c r="H81"/>
  <c r="F81"/>
  <c r="D81"/>
  <c r="I80"/>
  <c r="G80"/>
  <c r="E80"/>
  <c r="J79"/>
  <c r="H79"/>
  <c r="F79"/>
  <c r="D79"/>
  <c r="I78"/>
  <c r="G78"/>
  <c r="E78"/>
  <c r="J77"/>
  <c r="H77"/>
  <c r="F77"/>
  <c r="D77"/>
  <c r="I76"/>
  <c r="G76"/>
  <c r="E76"/>
  <c r="J75"/>
  <c r="H75"/>
  <c r="F75"/>
  <c r="D75"/>
  <c r="I74"/>
  <c r="G74"/>
  <c r="E74"/>
  <c r="J73"/>
  <c r="H73"/>
  <c r="F73"/>
  <c r="D73"/>
  <c r="I72"/>
  <c r="G72"/>
  <c r="E72"/>
  <c r="J71"/>
  <c r="H71"/>
  <c r="F71"/>
  <c r="D71"/>
  <c r="I70"/>
  <c r="G70"/>
  <c r="E70"/>
  <c r="J69"/>
  <c r="H69"/>
  <c r="F69"/>
  <c r="D69"/>
  <c r="I68"/>
  <c r="G68"/>
  <c r="E68"/>
  <c r="J67"/>
  <c r="H67"/>
  <c r="F67"/>
  <c r="D67"/>
  <c r="I66"/>
  <c r="G66"/>
  <c r="E66"/>
  <c r="J65"/>
  <c r="H65"/>
  <c r="F65"/>
  <c r="D65"/>
  <c r="I64"/>
  <c r="G64"/>
  <c r="E64"/>
  <c r="J63"/>
  <c r="H63"/>
  <c r="F63"/>
  <c r="D63"/>
  <c r="I62"/>
  <c r="G62"/>
  <c r="E62"/>
  <c r="J61"/>
  <c r="H61"/>
  <c r="F61"/>
  <c r="D61"/>
  <c r="I60"/>
  <c r="G60"/>
  <c r="E60"/>
  <c r="J59"/>
  <c r="H59"/>
  <c r="F59"/>
  <c r="D59"/>
  <c r="I58"/>
  <c r="G58"/>
  <c r="E58"/>
  <c r="J57"/>
  <c r="H57"/>
  <c r="F57"/>
  <c r="D57"/>
  <c r="I56"/>
  <c r="G56"/>
  <c r="E56"/>
  <c r="J55"/>
  <c r="H55"/>
  <c r="F55"/>
  <c r="D55"/>
  <c r="N43"/>
  <c r="L43"/>
  <c r="J43"/>
  <c r="H43"/>
  <c r="F43"/>
  <c r="D43"/>
  <c r="M42"/>
  <c r="K42"/>
  <c r="I42"/>
  <c r="G42"/>
  <c r="E42"/>
  <c r="N41"/>
  <c r="L41"/>
  <c r="J41"/>
  <c r="H41"/>
  <c r="F41"/>
  <c r="D41"/>
  <c r="M40"/>
  <c r="K40"/>
  <c r="I40"/>
  <c r="G40"/>
  <c r="E40"/>
  <c r="N39"/>
  <c r="L39"/>
  <c r="J39"/>
  <c r="H39"/>
  <c r="F39"/>
  <c r="D39"/>
  <c r="M38"/>
  <c r="K38"/>
  <c r="I38"/>
  <c r="G38"/>
  <c r="E38"/>
  <c r="N37"/>
  <c r="L37"/>
  <c r="J37"/>
  <c r="H37"/>
  <c r="F37"/>
  <c r="D37"/>
  <c r="M36"/>
  <c r="K36"/>
  <c r="I36"/>
  <c r="G36"/>
  <c r="E36"/>
  <c r="N35"/>
  <c r="L35"/>
  <c r="J35"/>
  <c r="H35"/>
  <c r="F35"/>
  <c r="D35"/>
  <c r="M34"/>
  <c r="K34"/>
  <c r="I34"/>
  <c r="G34"/>
  <c r="E34"/>
  <c r="N33"/>
  <c r="L33"/>
  <c r="J33"/>
  <c r="H33"/>
  <c r="F33"/>
  <c r="D33"/>
  <c r="J82"/>
  <c r="H82"/>
  <c r="F82"/>
  <c r="D82"/>
  <c r="I81"/>
  <c r="G81"/>
  <c r="E81"/>
  <c r="J80"/>
  <c r="H80"/>
  <c r="F80"/>
  <c r="D80"/>
  <c r="I79"/>
  <c r="G79"/>
  <c r="E79"/>
  <c r="J78"/>
  <c r="H78"/>
  <c r="F78"/>
  <c r="D78"/>
  <c r="I77"/>
  <c r="G77"/>
  <c r="E77"/>
  <c r="J76"/>
  <c r="H76"/>
  <c r="F76"/>
  <c r="D76"/>
  <c r="I75"/>
  <c r="G75"/>
  <c r="E75"/>
  <c r="J74"/>
  <c r="H74"/>
  <c r="F74"/>
  <c r="D74"/>
  <c r="I73"/>
  <c r="G73"/>
  <c r="E73"/>
  <c r="J72"/>
  <c r="H72"/>
  <c r="F72"/>
  <c r="D72"/>
  <c r="I71"/>
  <c r="G71"/>
  <c r="E71"/>
  <c r="J70"/>
  <c r="H70"/>
  <c r="F70"/>
  <c r="D70"/>
  <c r="I69"/>
  <c r="G69"/>
  <c r="E69"/>
  <c r="J68"/>
  <c r="H68"/>
  <c r="F68"/>
  <c r="D68"/>
  <c r="I67"/>
  <c r="G67"/>
  <c r="E67"/>
  <c r="J66"/>
  <c r="H66"/>
  <c r="F66"/>
  <c r="D66"/>
  <c r="I65"/>
  <c r="G65"/>
  <c r="E65"/>
  <c r="J64"/>
  <c r="H64"/>
  <c r="F64"/>
  <c r="D64"/>
  <c r="I63"/>
  <c r="G63"/>
  <c r="E63"/>
  <c r="J62"/>
  <c r="H62"/>
  <c r="F62"/>
  <c r="D62"/>
  <c r="I61"/>
  <c r="G61"/>
  <c r="E61"/>
  <c r="J60"/>
  <c r="H60"/>
  <c r="F60"/>
  <c r="D60"/>
  <c r="I59"/>
  <c r="G59"/>
  <c r="E59"/>
  <c r="J58"/>
  <c r="H58"/>
  <c r="F58"/>
  <c r="D58"/>
  <c r="I57"/>
  <c r="G57"/>
  <c r="E57"/>
  <c r="J56"/>
  <c r="H56"/>
  <c r="F56"/>
  <c r="D56"/>
  <c r="I55"/>
  <c r="G55"/>
  <c r="E55"/>
  <c r="M43"/>
  <c r="K43"/>
  <c r="I43"/>
  <c r="G43"/>
  <c r="E43"/>
  <c r="N42"/>
  <c r="L42"/>
  <c r="J42"/>
  <c r="H42"/>
  <c r="F42"/>
  <c r="D42"/>
  <c r="M41"/>
  <c r="K41"/>
  <c r="I41"/>
  <c r="G41"/>
  <c r="E41"/>
  <c r="N40"/>
  <c r="L40"/>
  <c r="J40"/>
  <c r="H40"/>
  <c r="F40"/>
  <c r="D40"/>
  <c r="M39"/>
  <c r="K39"/>
  <c r="I39"/>
  <c r="G39"/>
  <c r="E39"/>
  <c r="N38"/>
  <c r="L38"/>
  <c r="J38"/>
  <c r="H38"/>
  <c r="F38"/>
  <c r="D38"/>
  <c r="M37"/>
  <c r="K37"/>
  <c r="I37"/>
  <c r="G37"/>
  <c r="E37"/>
  <c r="N36"/>
  <c r="L36"/>
  <c r="J36"/>
  <c r="H36"/>
  <c r="F36"/>
  <c r="D36"/>
  <c r="M35"/>
  <c r="K35"/>
  <c r="I35"/>
  <c r="G35"/>
  <c r="E35"/>
  <c r="N34"/>
  <c r="L34"/>
  <c r="J34"/>
  <c r="H34"/>
  <c r="F34"/>
  <c r="D34"/>
  <c r="M33"/>
  <c r="K33"/>
  <c r="I33"/>
  <c r="G33"/>
  <c r="E33"/>
  <c r="B14"/>
  <c r="B53" s="1"/>
  <c r="A16"/>
  <c r="E16" s="1"/>
  <c r="K16"/>
  <c r="A17"/>
  <c r="D17" s="1"/>
  <c r="F17"/>
  <c r="J17"/>
  <c r="N17"/>
  <c r="A19"/>
  <c r="D19" s="1"/>
  <c r="F19"/>
  <c r="J19"/>
  <c r="N19"/>
  <c r="A21"/>
  <c r="D21" s="1"/>
  <c r="F21"/>
  <c r="J21"/>
  <c r="N21"/>
  <c r="A23"/>
  <c r="D23" s="1"/>
  <c r="F23"/>
  <c r="J23"/>
  <c r="N23"/>
  <c r="A25"/>
  <c r="D25" s="1"/>
  <c r="F25"/>
  <c r="J25"/>
  <c r="N25"/>
  <c r="A27"/>
  <c r="D27" s="1"/>
  <c r="F27"/>
  <c r="J27"/>
  <c r="N27"/>
  <c r="A29"/>
  <c r="D29" s="1"/>
  <c r="F29"/>
  <c r="J29"/>
  <c r="N29"/>
  <c r="A31"/>
  <c r="D31" s="1"/>
  <c r="F31"/>
  <c r="J31"/>
  <c r="N31"/>
  <c r="M82"/>
  <c r="K82"/>
  <c r="N81"/>
  <c r="L81"/>
  <c r="M80"/>
  <c r="K80"/>
  <c r="N79"/>
  <c r="L79"/>
  <c r="M78"/>
  <c r="K78"/>
  <c r="N77"/>
  <c r="L77"/>
  <c r="M76"/>
  <c r="K76"/>
  <c r="N75"/>
  <c r="L75"/>
  <c r="M74"/>
  <c r="K74"/>
  <c r="N73"/>
  <c r="L73"/>
  <c r="M72"/>
  <c r="K72"/>
  <c r="N71"/>
  <c r="L71"/>
  <c r="M70"/>
  <c r="K70"/>
  <c r="N69"/>
  <c r="L69"/>
  <c r="M68"/>
  <c r="K68"/>
  <c r="N67"/>
  <c r="L67"/>
  <c r="M66"/>
  <c r="K66"/>
  <c r="N65"/>
  <c r="L65"/>
  <c r="M64"/>
  <c r="K64"/>
  <c r="N63"/>
  <c r="L63"/>
  <c r="M62"/>
  <c r="K62"/>
  <c r="N61"/>
  <c r="L61"/>
  <c r="M60"/>
  <c r="K60"/>
  <c r="N59"/>
  <c r="L59"/>
  <c r="M58"/>
  <c r="K58"/>
  <c r="N57"/>
  <c r="L57"/>
  <c r="M56"/>
  <c r="K56"/>
  <c r="N55"/>
  <c r="L55"/>
  <c r="N82"/>
  <c r="L82"/>
  <c r="M81"/>
  <c r="K81"/>
  <c r="N80"/>
  <c r="L80"/>
  <c r="M79"/>
  <c r="K79"/>
  <c r="N78"/>
  <c r="L78"/>
  <c r="M77"/>
  <c r="K77"/>
  <c r="N76"/>
  <c r="L76"/>
  <c r="M75"/>
  <c r="K75"/>
  <c r="N74"/>
  <c r="L74"/>
  <c r="M73"/>
  <c r="K73"/>
  <c r="N72"/>
  <c r="L72"/>
  <c r="M71"/>
  <c r="K71"/>
  <c r="N70"/>
  <c r="L70"/>
  <c r="M69"/>
  <c r="K69"/>
  <c r="N68"/>
  <c r="L68"/>
  <c r="M67"/>
  <c r="K67"/>
  <c r="N66"/>
  <c r="L66"/>
  <c r="M65"/>
  <c r="K65"/>
  <c r="N64"/>
  <c r="L64"/>
  <c r="M63"/>
  <c r="K63"/>
  <c r="N62"/>
  <c r="L62"/>
  <c r="M61"/>
  <c r="K61"/>
  <c r="N60"/>
  <c r="L60"/>
  <c r="M59"/>
  <c r="K59"/>
  <c r="N58"/>
  <c r="L58"/>
  <c r="M57"/>
  <c r="K57"/>
  <c r="N56"/>
  <c r="L56"/>
  <c r="M55"/>
  <c r="K55"/>
  <c r="F16"/>
  <c r="J16"/>
  <c r="N16"/>
  <c r="G17"/>
  <c r="K17"/>
  <c r="A18"/>
  <c r="E18" s="1"/>
  <c r="J18"/>
  <c r="G19"/>
  <c r="K19"/>
  <c r="A20"/>
  <c r="E20" s="1"/>
  <c r="J20"/>
  <c r="G21"/>
  <c r="K21"/>
  <c r="A22"/>
  <c r="E22" s="1"/>
  <c r="J22"/>
  <c r="G23"/>
  <c r="K23"/>
  <c r="A24"/>
  <c r="E24" s="1"/>
  <c r="J24"/>
  <c r="G25"/>
  <c r="K25"/>
  <c r="A26"/>
  <c r="E26" s="1"/>
  <c r="J26"/>
  <c r="G27"/>
  <c r="K27"/>
  <c r="A28"/>
  <c r="E28" s="1"/>
  <c r="J28"/>
  <c r="G29"/>
  <c r="K29"/>
  <c r="A30"/>
  <c r="E30" s="1"/>
  <c r="J30"/>
  <c r="G31"/>
  <c r="K31"/>
  <c r="A32"/>
  <c r="M32" s="1"/>
  <c r="J32"/>
  <c r="F32" l="1"/>
  <c r="N30"/>
  <c r="F30"/>
  <c r="N28"/>
  <c r="F28"/>
  <c r="N26"/>
  <c r="F26"/>
  <c r="N24"/>
  <c r="F24"/>
  <c r="N22"/>
  <c r="F22"/>
  <c r="N20"/>
  <c r="F20"/>
  <c r="N18"/>
  <c r="F18"/>
  <c r="G16"/>
  <c r="L32"/>
  <c r="G32"/>
  <c r="K30"/>
  <c r="G30"/>
  <c r="K28"/>
  <c r="G28"/>
  <c r="K26"/>
  <c r="G26"/>
  <c r="K24"/>
  <c r="G24"/>
  <c r="K22"/>
  <c r="G22"/>
  <c r="K20"/>
  <c r="G20"/>
  <c r="K18"/>
  <c r="G18"/>
  <c r="K32"/>
  <c r="N32"/>
  <c r="H32"/>
  <c r="D32"/>
  <c r="M31"/>
  <c r="I31"/>
  <c r="E31"/>
  <c r="L30"/>
  <c r="H30"/>
  <c r="D30"/>
  <c r="M29"/>
  <c r="I29"/>
  <c r="E29"/>
  <c r="L28"/>
  <c r="H28"/>
  <c r="D28"/>
  <c r="M27"/>
  <c r="I27"/>
  <c r="E27"/>
  <c r="L26"/>
  <c r="H26"/>
  <c r="D26"/>
  <c r="M25"/>
  <c r="I25"/>
  <c r="E25"/>
  <c r="L24"/>
  <c r="H24"/>
  <c r="D24"/>
  <c r="M23"/>
  <c r="I23"/>
  <c r="E23"/>
  <c r="L22"/>
  <c r="H22"/>
  <c r="D22"/>
  <c r="M21"/>
  <c r="I21"/>
  <c r="E21"/>
  <c r="L20"/>
  <c r="H20"/>
  <c r="D20"/>
  <c r="M19"/>
  <c r="I19"/>
  <c r="E19"/>
  <c r="L18"/>
  <c r="H18"/>
  <c r="D18"/>
  <c r="M17"/>
  <c r="I17"/>
  <c r="E17"/>
  <c r="L16"/>
  <c r="H16"/>
  <c r="D16"/>
  <c r="I32"/>
  <c r="E32"/>
  <c r="L31"/>
  <c r="H31"/>
  <c r="M30"/>
  <c r="I30"/>
  <c r="L29"/>
  <c r="H29"/>
  <c r="M28"/>
  <c r="I28"/>
  <c r="L27"/>
  <c r="H27"/>
  <c r="M26"/>
  <c r="I26"/>
  <c r="L25"/>
  <c r="H25"/>
  <c r="M24"/>
  <c r="I24"/>
  <c r="L23"/>
  <c r="H23"/>
  <c r="M22"/>
  <c r="I22"/>
  <c r="L21"/>
  <c r="H21"/>
  <c r="M20"/>
  <c r="I20"/>
  <c r="L19"/>
  <c r="H19"/>
  <c r="M18"/>
  <c r="I18"/>
  <c r="L17"/>
  <c r="H17"/>
  <c r="M16"/>
  <c r="I16"/>
</calcChain>
</file>

<file path=xl/sharedStrings.xml><?xml version="1.0" encoding="utf-8"?>
<sst xmlns="http://schemas.openxmlformats.org/spreadsheetml/2006/main" count="39" uniqueCount="33">
  <si>
    <t xml:space="preserve">       Reiknað verð Húsbréfa í</t>
  </si>
  <si>
    <t>Gildir frá:</t>
  </si>
  <si>
    <t>1. vaxtadagur</t>
  </si>
  <si>
    <t>Húsbréfaflokkur:</t>
  </si>
  <si>
    <t>89/1</t>
  </si>
  <si>
    <t>90/1</t>
  </si>
  <si>
    <t>90/2</t>
  </si>
  <si>
    <t>91/1</t>
  </si>
  <si>
    <t>91/2</t>
  </si>
  <si>
    <t>91/3</t>
  </si>
  <si>
    <t>92/1</t>
  </si>
  <si>
    <t>92/2</t>
  </si>
  <si>
    <t>92/3</t>
  </si>
  <si>
    <t>92/4</t>
  </si>
  <si>
    <t>93/1</t>
  </si>
  <si>
    <t>Vísit. mánaðar:</t>
  </si>
  <si>
    <t>Grunnvísitala:</t>
  </si>
  <si>
    <t>Verðb</t>
  </si>
  <si>
    <t>Nafnvextir:</t>
  </si>
  <si>
    <t>stuðull</t>
  </si>
  <si>
    <t>Verðbólguspá:</t>
  </si>
  <si>
    <t>Dagsetning...</t>
  </si>
  <si>
    <t>93/2</t>
  </si>
  <si>
    <t>93/3</t>
  </si>
  <si>
    <t>94/1</t>
  </si>
  <si>
    <t>94/2</t>
  </si>
  <si>
    <t>94/3</t>
  </si>
  <si>
    <t>94/4</t>
  </si>
  <si>
    <t>95/1</t>
  </si>
  <si>
    <t>95/2</t>
  </si>
  <si>
    <t>96/1,2 og 3</t>
  </si>
  <si>
    <t>98/1 og 2</t>
  </si>
  <si>
    <t>01/1 og 2</t>
  </si>
</sst>
</file>

<file path=xl/styles.xml><?xml version="1.0" encoding="utf-8"?>
<styleSheet xmlns="http://schemas.openxmlformats.org/spreadsheetml/2006/main">
  <numFmts count="8">
    <numFmt numFmtId="164" formatCode="mmmm"/>
    <numFmt numFmtId="165" formatCode="yyyy"/>
    <numFmt numFmtId="166" formatCode="dd/\ \ mmmm"/>
    <numFmt numFmtId="167" formatCode="d\-mmm\-yyyy"/>
    <numFmt numFmtId="168" formatCode="0.0"/>
    <numFmt numFmtId="169" formatCode="&quot;Dagnr.&quot;dd"/>
    <numFmt numFmtId="170" formatCode="0.00000"/>
    <numFmt numFmtId="171" formatCode="0.00000000"/>
  </numFmts>
  <fonts count="7">
    <font>
      <sz val="10"/>
      <name val="Helv"/>
    </font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b/>
      <u/>
      <sz val="10"/>
      <color indexed="10"/>
      <name val="Arial"/>
      <family val="2"/>
    </font>
    <font>
      <sz val="10"/>
      <color indexed="22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 wrapText="1"/>
    </xf>
    <xf numFmtId="165" fontId="3" fillId="0" borderId="0" xfId="0" applyNumberFormat="1" applyFont="1" applyAlignment="1">
      <alignment horizontal="left" wrapText="1"/>
    </xf>
    <xf numFmtId="0" fontId="3" fillId="0" borderId="1" xfId="0" applyFont="1" applyBorder="1"/>
    <xf numFmtId="16" fontId="3" fillId="0" borderId="1" xfId="0" applyNumberFormat="1" applyFont="1" applyBorder="1" applyAlignment="1">
      <alignment horizontal="center"/>
    </xf>
    <xf numFmtId="0" fontId="4" fillId="0" borderId="0" xfId="0" applyFont="1"/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8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10" fontId="2" fillId="0" borderId="0" xfId="1" applyNumberFormat="1" applyFont="1" applyAlignment="1">
      <alignment horizontal="center"/>
    </xf>
    <xf numFmtId="16" fontId="2" fillId="0" borderId="0" xfId="0" quotePrefix="1" applyNumberFormat="1" applyFont="1" applyAlignment="1">
      <alignment horizontal="left"/>
    </xf>
    <xf numFmtId="2" fontId="2" fillId="0" borderId="0" xfId="0" applyNumberFormat="1" applyFont="1"/>
    <xf numFmtId="169" fontId="2" fillId="2" borderId="0" xfId="0" applyNumberFormat="1" applyFont="1" applyFill="1" applyAlignment="1">
      <alignment horizontal="center"/>
    </xf>
    <xf numFmtId="10" fontId="2" fillId="2" borderId="0" xfId="1" applyNumberFormat="1" applyFont="1" applyFill="1" applyAlignment="1">
      <alignment horizontal="center"/>
    </xf>
    <xf numFmtId="1" fontId="2" fillId="0" borderId="0" xfId="0" applyNumberFormat="1" applyFont="1" applyAlignment="1">
      <alignment horizontal="right"/>
    </xf>
    <xf numFmtId="170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170" fontId="2" fillId="0" borderId="2" xfId="0" applyNumberFormat="1" applyFont="1" applyBorder="1" applyAlignment="1">
      <alignment horizontal="center"/>
    </xf>
    <xf numFmtId="10" fontId="2" fillId="0" borderId="0" xfId="1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Fill="1"/>
    <xf numFmtId="10" fontId="6" fillId="2" borderId="0" xfId="1" applyNumberFormat="1" applyFont="1" applyFill="1" applyAlignment="1">
      <alignment horizontal="center"/>
    </xf>
    <xf numFmtId="10" fontId="5" fillId="2" borderId="0" xfId="1" applyNumberFormat="1" applyFont="1" applyFill="1" applyAlignment="1">
      <alignment horizontal="center"/>
    </xf>
    <xf numFmtId="0" fontId="2" fillId="2" borderId="0" xfId="0" applyFont="1" applyFill="1"/>
    <xf numFmtId="171" fontId="2" fillId="0" borderId="0" xfId="0" applyNumberFormat="1" applyFont="1" applyAlignment="1">
      <alignment horizontal="center"/>
    </xf>
    <xf numFmtId="171" fontId="2" fillId="0" borderId="0" xfId="0" applyNumberFormat="1" applyFont="1"/>
    <xf numFmtId="168" fontId="2" fillId="0" borderId="0" xfId="0" applyNumberFormat="1" applyFont="1"/>
    <xf numFmtId="171" fontId="2" fillId="0" borderId="0" xfId="0" applyNumberFormat="1" applyFont="1" applyFill="1" applyAlignment="1">
      <alignment horizontal="center"/>
    </xf>
    <xf numFmtId="171" fontId="5" fillId="0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j&#225;rm&#225;lasvi&#240;/fjarstyring/Fjarstyringarsvid/Fj&#225;rst&#253;ring/H&#250;sbr&#233;f/Reikna&#240;%20ver&#240;/2012/03-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sendur"/>
      <sheetName val="Verð mars 2012"/>
    </sheetNames>
    <sheetDataSet>
      <sheetData sheetId="0">
        <row r="2">
          <cell r="C2">
            <v>40969</v>
          </cell>
        </row>
        <row r="3">
          <cell r="C3">
            <v>7643</v>
          </cell>
          <cell r="D3">
            <v>7720</v>
          </cell>
        </row>
        <row r="4">
          <cell r="C4">
            <v>387.1</v>
          </cell>
          <cell r="D4">
            <v>391</v>
          </cell>
        </row>
        <row r="5">
          <cell r="D5">
            <v>40963</v>
          </cell>
        </row>
        <row r="6">
          <cell r="D6">
            <v>0.12783</v>
          </cell>
        </row>
        <row r="7">
          <cell r="C7">
            <v>1.01E-2</v>
          </cell>
        </row>
        <row r="8">
          <cell r="D8">
            <v>40996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84"/>
  <sheetViews>
    <sheetView tabSelected="1" topLeftCell="B1" workbookViewId="0">
      <selection activeCell="I1" sqref="I1"/>
    </sheetView>
  </sheetViews>
  <sheetFormatPr defaultRowHeight="12.75" outlineLevelCol="1"/>
  <cols>
    <col min="1" max="1" width="9.140625" style="1" hidden="1" customWidth="1" outlineLevel="1"/>
    <col min="2" max="2" width="12.7109375" style="1" customWidth="1" collapsed="1"/>
    <col min="3" max="3" width="7.7109375" style="1" customWidth="1"/>
    <col min="4" max="4" width="11.140625" style="1" bestFit="1" customWidth="1"/>
    <col min="5" max="5" width="13.42578125" style="1" customWidth="1"/>
    <col min="6" max="6" width="10.85546875" style="1" bestFit="1" customWidth="1"/>
    <col min="7" max="7" width="11.140625" style="1" bestFit="1" customWidth="1"/>
    <col min="8" max="8" width="12" style="1" customWidth="1"/>
    <col min="9" max="9" width="11.140625" style="1" bestFit="1" customWidth="1"/>
    <col min="10" max="10" width="11.42578125" style="1" customWidth="1"/>
    <col min="11" max="11" width="10.7109375" style="1" bestFit="1" customWidth="1"/>
    <col min="12" max="12" width="11.140625" style="1" customWidth="1"/>
    <col min="13" max="13" width="11.140625" style="1" bestFit="1" customWidth="1"/>
    <col min="14" max="14" width="11.28515625" style="1" bestFit="1" customWidth="1"/>
    <col min="15" max="19" width="9.7109375" style="1" customWidth="1"/>
    <col min="20" max="16384" width="9.140625" style="1"/>
  </cols>
  <sheetData>
    <row r="1" spans="1:14" ht="20.25" customHeight="1">
      <c r="E1" s="2" t="s">
        <v>0</v>
      </c>
      <c r="H1" s="3">
        <f>[1]Forsendur!$C$2</f>
        <v>40969</v>
      </c>
      <c r="I1" s="4">
        <f>[1]Forsendur!$C$2</f>
        <v>40969</v>
      </c>
    </row>
    <row r="2" spans="1:14" ht="15" customHeight="1" thickBot="1">
      <c r="K2" s="5" t="s">
        <v>1</v>
      </c>
      <c r="L2" s="6">
        <f>[1]Forsendur!C2</f>
        <v>40969</v>
      </c>
    </row>
    <row r="3" spans="1:14" ht="18.75" customHeight="1" thickTop="1">
      <c r="F3" s="7" t="str">
        <f>IF(AND([1]Forsendur!D4&gt;0,[1]Forsendur!D5=""),"&gt;&gt;&gt; Ath  Ath &lt;&lt;&lt;","")</f>
        <v/>
      </c>
      <c r="J3" s="1" t="str">
        <f>IF([1]Forsendur!D4&gt;0,"     Reiknað eftir vísitölu næsta mánaðar","     Reiknað eftir vísitöluspá.")</f>
        <v xml:space="preserve">     Reiknað eftir vísitölu næsta mánaðar</v>
      </c>
    </row>
    <row r="4" spans="1:14" ht="15" customHeight="1">
      <c r="D4" s="7" t="str">
        <f>IF(AND([1]Forsendur!D4&gt;0,[1]Forsendur!D5=""),"&gt;&gt;&gt; Það vantar dags vísitölu í  forsendur &lt;&lt;&lt;","")</f>
        <v/>
      </c>
      <c r="J4" s="1" t="str">
        <f>IF([1]Forsendur!D4&gt;0,"","      Áætluð birting vísitölu er")</f>
        <v/>
      </c>
      <c r="L4" s="8" t="str">
        <f>IF([1]Forsendur!D4&gt;0,"",[1]Forsendur!D8)</f>
        <v/>
      </c>
    </row>
    <row r="5" spans="1:14" ht="3.75" customHeight="1"/>
    <row r="6" spans="1:14" ht="15" customHeight="1">
      <c r="B6" s="1" t="s">
        <v>2</v>
      </c>
      <c r="D6" s="9">
        <v>32827</v>
      </c>
      <c r="E6" s="9">
        <v>33100</v>
      </c>
      <c r="F6" s="9">
        <v>33192</v>
      </c>
      <c r="G6" s="9">
        <v>33253</v>
      </c>
      <c r="H6" s="9">
        <v>33373</v>
      </c>
      <c r="I6" s="9">
        <v>33526</v>
      </c>
      <c r="J6" s="9">
        <v>33618</v>
      </c>
      <c r="K6" s="9">
        <v>33709</v>
      </c>
      <c r="L6" s="9">
        <v>33831</v>
      </c>
      <c r="M6" s="9">
        <v>33953</v>
      </c>
      <c r="N6" s="9">
        <v>34074</v>
      </c>
    </row>
    <row r="7" spans="1:14" ht="15.75" customHeight="1">
      <c r="B7" s="1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</row>
    <row r="8" spans="1:14" ht="4.5" customHeight="1"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4" ht="11.1" customHeight="1">
      <c r="B9" s="1" t="s">
        <v>15</v>
      </c>
      <c r="C9" s="10">
        <f>[1]Forsendur!C3</f>
        <v>7643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1.1" customHeight="1">
      <c r="C10" s="11">
        <f>[1]Forsendur!C4</f>
        <v>387.1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1.1" customHeight="1">
      <c r="B11" s="1" t="s">
        <v>16</v>
      </c>
      <c r="D11" s="10">
        <v>2693</v>
      </c>
      <c r="E11" s="10">
        <v>2925</v>
      </c>
      <c r="F11" s="10">
        <v>2938</v>
      </c>
      <c r="G11" s="10">
        <v>2969</v>
      </c>
      <c r="H11" s="10">
        <v>3070</v>
      </c>
      <c r="I11" s="10">
        <v>3194</v>
      </c>
      <c r="J11" s="10">
        <v>3196</v>
      </c>
      <c r="K11" s="10">
        <v>3200</v>
      </c>
      <c r="L11" s="10">
        <v>3234</v>
      </c>
      <c r="M11" s="10">
        <v>3239</v>
      </c>
      <c r="N11" s="10">
        <v>3278</v>
      </c>
    </row>
    <row r="12" spans="1:14" ht="11.1" customHeight="1">
      <c r="A12" s="12" t="s">
        <v>17</v>
      </c>
      <c r="B12" s="1" t="s">
        <v>18</v>
      </c>
      <c r="D12" s="10">
        <v>5.75</v>
      </c>
      <c r="E12" s="10">
        <v>5.75</v>
      </c>
      <c r="F12" s="10">
        <v>6</v>
      </c>
      <c r="G12" s="10">
        <v>6</v>
      </c>
      <c r="H12" s="10">
        <v>6</v>
      </c>
      <c r="I12" s="10">
        <v>6</v>
      </c>
      <c r="J12" s="10">
        <v>6</v>
      </c>
      <c r="K12" s="10">
        <v>6</v>
      </c>
      <c r="L12" s="10">
        <v>6</v>
      </c>
      <c r="M12" s="10">
        <v>6</v>
      </c>
      <c r="N12" s="10">
        <v>6</v>
      </c>
    </row>
    <row r="13" spans="1:14" ht="11.1" customHeight="1">
      <c r="A13" s="12" t="s">
        <v>19</v>
      </c>
      <c r="B13" s="1" t="s">
        <v>20</v>
      </c>
      <c r="C13" s="13">
        <f>[1]Forsendur!C7</f>
        <v>1.01E-2</v>
      </c>
      <c r="D13" s="14"/>
      <c r="N13" s="15"/>
    </row>
    <row r="14" spans="1:14" ht="11.1" customHeight="1">
      <c r="A14" s="16">
        <f>IF(DAY([1]Forsendur!D5)&lt;1,32,DAY([1]Forsendur!D5))</f>
        <v>24</v>
      </c>
      <c r="B14" s="1" t="str">
        <f>IF(C14&lt;0,"Lækkun vísitölu","Hækkun vísitölu")</f>
        <v>Hækkun vísitölu</v>
      </c>
      <c r="C14" s="13">
        <f>IF(AND([1]Forsendur!D3&gt;0,[1]Forsendur!D4&gt;0),ROUND([1]Forsendur!D4/[1]Forsendur!C4-1,4),0)</f>
        <v>1.01E-2</v>
      </c>
      <c r="N14" s="14"/>
    </row>
    <row r="15" spans="1:14" ht="3.95" customHeight="1">
      <c r="A15" s="12"/>
    </row>
    <row r="16" spans="1:14" ht="10.5" customHeight="1">
      <c r="A16" s="17">
        <f>IF(Dags_visit_naest&gt;C16,verdbspa,Verdb_raun)</f>
        <v>1.01E-2</v>
      </c>
      <c r="B16" s="18" t="s">
        <v>21</v>
      </c>
      <c r="C16" s="10">
        <v>1</v>
      </c>
      <c r="D16" s="19">
        <f t="shared" ref="D16:N25" si="0">ROUND(100000*LVT / D$11 * ((1+D$12/100) ^ ((DAYS360(D$6,$L$2)+$C16-1)/360) * ((1+$A16) ^ (($C16-15)/30))) / 100000,5)</f>
        <v>9.8244500000000006</v>
      </c>
      <c r="E16" s="19">
        <f t="shared" si="0"/>
        <v>8.6737800000000007</v>
      </c>
      <c r="F16" s="19">
        <f t="shared" si="0"/>
        <v>8.9546700000000001</v>
      </c>
      <c r="G16" s="19">
        <f t="shared" si="0"/>
        <v>8.7755399999999995</v>
      </c>
      <c r="H16" s="19">
        <f t="shared" si="0"/>
        <v>8.3235799999999998</v>
      </c>
      <c r="I16" s="19">
        <f>ROUND(100000*LVT / I$11 * ((1+I$12/100) ^ ((DAYS360(I$6,$L$2)+$C16-1)/360) * ((1+$A16) ^ (($C16-15)/30))) / 100000,5)</f>
        <v>7.8085300000000002</v>
      </c>
      <c r="J16" s="19">
        <f t="shared" si="0"/>
        <v>7.6907899999999998</v>
      </c>
      <c r="K16" s="19">
        <f t="shared" si="0"/>
        <v>7.5701000000000001</v>
      </c>
      <c r="L16" s="19">
        <f t="shared" si="0"/>
        <v>7.3464299999999998</v>
      </c>
      <c r="M16" s="19">
        <f t="shared" si="0"/>
        <v>7.1939900000000003</v>
      </c>
      <c r="N16" s="19">
        <f t="shared" si="0"/>
        <v>6.9716699999999996</v>
      </c>
    </row>
    <row r="17" spans="1:14" ht="10.5" customHeight="1">
      <c r="A17" s="17">
        <f t="shared" ref="A17:A43" si="1">IF(Dags_visit_naest&gt;C17,verdbspa,Verdb_raun)</f>
        <v>1.01E-2</v>
      </c>
      <c r="B17" s="20"/>
      <c r="C17" s="10">
        <f t="shared" ref="C17:C43" si="2">C16+1</f>
        <v>2</v>
      </c>
      <c r="D17" s="19">
        <f t="shared" si="0"/>
        <v>9.8292699999999993</v>
      </c>
      <c r="E17" s="19">
        <f t="shared" si="0"/>
        <v>8.6780399999999993</v>
      </c>
      <c r="F17" s="19">
        <f t="shared" si="0"/>
        <v>8.9591200000000004</v>
      </c>
      <c r="G17" s="19">
        <f t="shared" si="0"/>
        <v>8.7798999999999996</v>
      </c>
      <c r="H17" s="19">
        <f t="shared" si="0"/>
        <v>8.3277199999999993</v>
      </c>
      <c r="I17" s="19">
        <f t="shared" si="0"/>
        <v>7.8124200000000004</v>
      </c>
      <c r="J17" s="19">
        <f t="shared" si="0"/>
        <v>7.6946199999999996</v>
      </c>
      <c r="K17" s="19">
        <f t="shared" si="0"/>
        <v>7.5738599999999998</v>
      </c>
      <c r="L17" s="19">
        <f t="shared" si="0"/>
        <v>7.3500800000000002</v>
      </c>
      <c r="M17" s="19">
        <f t="shared" si="0"/>
        <v>7.1975699999999998</v>
      </c>
      <c r="N17" s="19">
        <f t="shared" si="0"/>
        <v>6.9751300000000001</v>
      </c>
    </row>
    <row r="18" spans="1:14" ht="10.5" customHeight="1">
      <c r="A18" s="17">
        <f t="shared" si="1"/>
        <v>1.01E-2</v>
      </c>
      <c r="B18" s="20"/>
      <c r="C18" s="21">
        <f t="shared" si="2"/>
        <v>3</v>
      </c>
      <c r="D18" s="22">
        <f t="shared" si="0"/>
        <v>9.8340899999999998</v>
      </c>
      <c r="E18" s="22">
        <f t="shared" si="0"/>
        <v>8.6822900000000001</v>
      </c>
      <c r="F18" s="22">
        <f t="shared" si="0"/>
        <v>8.9635700000000007</v>
      </c>
      <c r="G18" s="22">
        <f t="shared" si="0"/>
        <v>8.7842599999999997</v>
      </c>
      <c r="H18" s="22">
        <f t="shared" si="0"/>
        <v>8.3318600000000007</v>
      </c>
      <c r="I18" s="22">
        <f t="shared" si="0"/>
        <v>7.8163</v>
      </c>
      <c r="J18" s="22">
        <f t="shared" si="0"/>
        <v>7.6984399999999997</v>
      </c>
      <c r="K18" s="22">
        <f t="shared" si="0"/>
        <v>7.5776199999999996</v>
      </c>
      <c r="L18" s="22">
        <f t="shared" si="0"/>
        <v>7.3537299999999997</v>
      </c>
      <c r="M18" s="22">
        <f t="shared" si="0"/>
        <v>7.2011399999999997</v>
      </c>
      <c r="N18" s="22">
        <f t="shared" si="0"/>
        <v>6.9786000000000001</v>
      </c>
    </row>
    <row r="19" spans="1:14" ht="10.5" customHeight="1">
      <c r="A19" s="17">
        <f t="shared" si="1"/>
        <v>1.01E-2</v>
      </c>
      <c r="B19" s="20"/>
      <c r="C19" s="10">
        <f t="shared" si="2"/>
        <v>4</v>
      </c>
      <c r="D19" s="19">
        <f t="shared" si="0"/>
        <v>9.8389100000000003</v>
      </c>
      <c r="E19" s="19">
        <f t="shared" si="0"/>
        <v>8.6865500000000004</v>
      </c>
      <c r="F19" s="19">
        <f t="shared" si="0"/>
        <v>8.9680300000000006</v>
      </c>
      <c r="G19" s="19">
        <f t="shared" si="0"/>
        <v>8.7886299999999995</v>
      </c>
      <c r="H19" s="19">
        <f t="shared" si="0"/>
        <v>8.3360000000000003</v>
      </c>
      <c r="I19" s="19">
        <f t="shared" si="0"/>
        <v>7.8201799999999997</v>
      </c>
      <c r="J19" s="19">
        <f t="shared" si="0"/>
        <v>7.7022700000000004</v>
      </c>
      <c r="K19" s="19">
        <f t="shared" si="0"/>
        <v>7.5813899999999999</v>
      </c>
      <c r="L19" s="19">
        <f t="shared" si="0"/>
        <v>7.3573899999999997</v>
      </c>
      <c r="M19" s="19">
        <f t="shared" si="0"/>
        <v>7.20472</v>
      </c>
      <c r="N19" s="19">
        <f t="shared" si="0"/>
        <v>6.9820700000000002</v>
      </c>
    </row>
    <row r="20" spans="1:14" ht="10.5" customHeight="1">
      <c r="A20" s="17">
        <f t="shared" si="1"/>
        <v>1.01E-2</v>
      </c>
      <c r="B20" s="20"/>
      <c r="C20" s="10">
        <f t="shared" si="2"/>
        <v>5</v>
      </c>
      <c r="D20" s="19">
        <f t="shared" si="0"/>
        <v>9.8437400000000004</v>
      </c>
      <c r="E20" s="19">
        <f t="shared" si="0"/>
        <v>8.6908100000000008</v>
      </c>
      <c r="F20" s="19">
        <f t="shared" si="0"/>
        <v>8.9724900000000005</v>
      </c>
      <c r="G20" s="19">
        <f t="shared" si="0"/>
        <v>8.7929899999999996</v>
      </c>
      <c r="H20" s="19">
        <f t="shared" si="0"/>
        <v>8.3401399999999999</v>
      </c>
      <c r="I20" s="19">
        <f t="shared" si="0"/>
        <v>7.8240699999999999</v>
      </c>
      <c r="J20" s="19">
        <f t="shared" si="0"/>
        <v>7.7060899999999997</v>
      </c>
      <c r="K20" s="19">
        <f t="shared" si="0"/>
        <v>7.5851600000000001</v>
      </c>
      <c r="L20" s="19">
        <f t="shared" si="0"/>
        <v>7.36104</v>
      </c>
      <c r="M20" s="19">
        <f t="shared" si="0"/>
        <v>7.2083000000000004</v>
      </c>
      <c r="N20" s="19">
        <f t="shared" si="0"/>
        <v>6.9855400000000003</v>
      </c>
    </row>
    <row r="21" spans="1:14" s="25" customFormat="1" ht="10.5" customHeight="1">
      <c r="A21" s="23">
        <f t="shared" si="1"/>
        <v>1.01E-2</v>
      </c>
      <c r="B21" s="24"/>
      <c r="C21" s="21">
        <f t="shared" si="2"/>
        <v>6</v>
      </c>
      <c r="D21" s="22">
        <f t="shared" si="0"/>
        <v>9.8485600000000009</v>
      </c>
      <c r="E21" s="22">
        <f t="shared" si="0"/>
        <v>8.6950699999999994</v>
      </c>
      <c r="F21" s="22">
        <f t="shared" si="0"/>
        <v>8.9769500000000004</v>
      </c>
      <c r="G21" s="22">
        <f t="shared" si="0"/>
        <v>8.7973599999999994</v>
      </c>
      <c r="H21" s="22">
        <f t="shared" si="0"/>
        <v>8.3442799999999995</v>
      </c>
      <c r="I21" s="22">
        <f t="shared" si="0"/>
        <v>7.82796</v>
      </c>
      <c r="J21" s="22">
        <f t="shared" si="0"/>
        <v>7.7099200000000003</v>
      </c>
      <c r="K21" s="22">
        <f t="shared" si="0"/>
        <v>7.5889300000000004</v>
      </c>
      <c r="L21" s="22">
        <f t="shared" si="0"/>
        <v>7.3647</v>
      </c>
      <c r="M21" s="22">
        <f t="shared" si="0"/>
        <v>7.2118900000000004</v>
      </c>
      <c r="N21" s="22">
        <f t="shared" si="0"/>
        <v>6.9890100000000004</v>
      </c>
    </row>
    <row r="22" spans="1:14" ht="10.5" customHeight="1">
      <c r="A22" s="17">
        <f t="shared" si="1"/>
        <v>1.01E-2</v>
      </c>
      <c r="B22" s="20"/>
      <c r="C22" s="10">
        <f t="shared" si="2"/>
        <v>7</v>
      </c>
      <c r="D22" s="19">
        <f t="shared" si="0"/>
        <v>9.8533899999999992</v>
      </c>
      <c r="E22" s="19">
        <f t="shared" si="0"/>
        <v>8.6993299999999998</v>
      </c>
      <c r="F22" s="19">
        <f t="shared" si="0"/>
        <v>8.9814100000000003</v>
      </c>
      <c r="G22" s="19">
        <f t="shared" si="0"/>
        <v>8.8017400000000006</v>
      </c>
      <c r="H22" s="19">
        <f t="shared" si="0"/>
        <v>8.3484300000000005</v>
      </c>
      <c r="I22" s="19">
        <f t="shared" si="0"/>
        <v>7.8318500000000002</v>
      </c>
      <c r="J22" s="19">
        <f t="shared" si="0"/>
        <v>7.7137599999999997</v>
      </c>
      <c r="K22" s="19">
        <f t="shared" si="0"/>
        <v>7.5926999999999998</v>
      </c>
      <c r="L22" s="19">
        <f t="shared" si="0"/>
        <v>7.36836</v>
      </c>
      <c r="M22" s="19">
        <f t="shared" si="0"/>
        <v>7.2154699999999998</v>
      </c>
      <c r="N22" s="19">
        <f t="shared" si="0"/>
        <v>6.9924799999999996</v>
      </c>
    </row>
    <row r="23" spans="1:14" ht="10.5" customHeight="1">
      <c r="A23" s="17">
        <f t="shared" si="1"/>
        <v>1.01E-2</v>
      </c>
      <c r="B23" s="20"/>
      <c r="C23" s="10">
        <f t="shared" si="2"/>
        <v>8</v>
      </c>
      <c r="D23" s="19">
        <f t="shared" si="0"/>
        <v>9.8582300000000007</v>
      </c>
      <c r="E23" s="19">
        <f t="shared" si="0"/>
        <v>8.7035999999999998</v>
      </c>
      <c r="F23" s="19">
        <f t="shared" si="0"/>
        <v>8.9858700000000002</v>
      </c>
      <c r="G23" s="19">
        <f t="shared" si="0"/>
        <v>8.8061100000000003</v>
      </c>
      <c r="H23" s="19">
        <f t="shared" si="0"/>
        <v>8.3525799999999997</v>
      </c>
      <c r="I23" s="19">
        <f t="shared" si="0"/>
        <v>7.8357400000000004</v>
      </c>
      <c r="J23" s="19">
        <f t="shared" si="0"/>
        <v>7.7175900000000004</v>
      </c>
      <c r="K23" s="19">
        <f t="shared" si="0"/>
        <v>7.5964700000000001</v>
      </c>
      <c r="L23" s="19">
        <f t="shared" si="0"/>
        <v>7.37202</v>
      </c>
      <c r="M23" s="19">
        <f t="shared" si="0"/>
        <v>7.2190599999999998</v>
      </c>
      <c r="N23" s="19">
        <f t="shared" si="0"/>
        <v>6.9959600000000002</v>
      </c>
    </row>
    <row r="24" spans="1:14" s="25" customFormat="1" ht="10.5" customHeight="1">
      <c r="A24" s="17">
        <f t="shared" si="1"/>
        <v>1.01E-2</v>
      </c>
      <c r="B24" s="20"/>
      <c r="C24" s="21">
        <f t="shared" si="2"/>
        <v>9</v>
      </c>
      <c r="D24" s="22">
        <f t="shared" si="0"/>
        <v>9.8630600000000008</v>
      </c>
      <c r="E24" s="22">
        <f t="shared" si="0"/>
        <v>8.7078699999999998</v>
      </c>
      <c r="F24" s="22">
        <f t="shared" si="0"/>
        <v>8.9903399999999998</v>
      </c>
      <c r="G24" s="22">
        <f t="shared" si="0"/>
        <v>8.8104899999999997</v>
      </c>
      <c r="H24" s="22">
        <f t="shared" si="0"/>
        <v>8.3567300000000007</v>
      </c>
      <c r="I24" s="22">
        <f t="shared" si="0"/>
        <v>7.8396299999999997</v>
      </c>
      <c r="J24" s="22">
        <f t="shared" si="0"/>
        <v>7.7214200000000002</v>
      </c>
      <c r="K24" s="22">
        <f t="shared" si="0"/>
        <v>7.60025</v>
      </c>
      <c r="L24" s="22">
        <f t="shared" si="0"/>
        <v>7.3756899999999996</v>
      </c>
      <c r="M24" s="22">
        <f t="shared" si="0"/>
        <v>7.2226400000000002</v>
      </c>
      <c r="N24" s="22">
        <f t="shared" si="0"/>
        <v>6.9994300000000003</v>
      </c>
    </row>
    <row r="25" spans="1:14" s="25" customFormat="1" ht="10.5" customHeight="1">
      <c r="A25" s="17">
        <f t="shared" si="1"/>
        <v>1.01E-2</v>
      </c>
      <c r="B25" s="20"/>
      <c r="C25" s="26">
        <f t="shared" si="2"/>
        <v>10</v>
      </c>
      <c r="D25" s="19">
        <f t="shared" si="0"/>
        <v>9.8679000000000006</v>
      </c>
      <c r="E25" s="19">
        <f t="shared" si="0"/>
        <v>8.7121399999999998</v>
      </c>
      <c r="F25" s="19">
        <f t="shared" si="0"/>
        <v>8.9947999999999997</v>
      </c>
      <c r="G25" s="19">
        <f t="shared" si="0"/>
        <v>8.8148599999999995</v>
      </c>
      <c r="H25" s="19">
        <f t="shared" si="0"/>
        <v>8.3608799999999999</v>
      </c>
      <c r="I25" s="19">
        <f t="shared" si="0"/>
        <v>7.8435300000000003</v>
      </c>
      <c r="J25" s="19">
        <f t="shared" si="0"/>
        <v>7.7252599999999996</v>
      </c>
      <c r="K25" s="19">
        <f t="shared" si="0"/>
        <v>7.6040200000000002</v>
      </c>
      <c r="L25" s="19">
        <f t="shared" si="0"/>
        <v>7.3793499999999996</v>
      </c>
      <c r="M25" s="19">
        <f t="shared" si="0"/>
        <v>7.2262300000000002</v>
      </c>
      <c r="N25" s="19">
        <f t="shared" si="0"/>
        <v>7.00291</v>
      </c>
    </row>
    <row r="26" spans="1:14" s="28" customFormat="1" ht="10.5" customHeight="1">
      <c r="A26" s="17">
        <f t="shared" si="1"/>
        <v>1.01E-2</v>
      </c>
      <c r="B26" s="27"/>
      <c r="C26" s="26">
        <f t="shared" si="2"/>
        <v>11</v>
      </c>
      <c r="D26" s="19">
        <f t="shared" ref="D26:N35" si="3">ROUND(100000*LVT / D$11 * ((1+D$12/100) ^ ((DAYS360(D$6,$L$2)+$C26-1)/360) * ((1+$A26) ^ (($C26-15)/30))) / 100000,5)</f>
        <v>9.8727400000000003</v>
      </c>
      <c r="E26" s="19">
        <f t="shared" si="3"/>
        <v>8.7164099999999998</v>
      </c>
      <c r="F26" s="19">
        <f t="shared" si="3"/>
        <v>8.9992699999999992</v>
      </c>
      <c r="G26" s="19">
        <f t="shared" si="3"/>
        <v>8.8192400000000006</v>
      </c>
      <c r="H26" s="19">
        <f t="shared" si="3"/>
        <v>8.3650400000000005</v>
      </c>
      <c r="I26" s="19">
        <f t="shared" si="3"/>
        <v>7.8474300000000001</v>
      </c>
      <c r="J26" s="19">
        <f t="shared" si="3"/>
        <v>7.7290999999999999</v>
      </c>
      <c r="K26" s="19">
        <f t="shared" si="3"/>
        <v>7.6078000000000001</v>
      </c>
      <c r="L26" s="19">
        <f t="shared" si="3"/>
        <v>7.3830200000000001</v>
      </c>
      <c r="M26" s="19">
        <f t="shared" si="3"/>
        <v>7.2298200000000001</v>
      </c>
      <c r="N26" s="19">
        <f t="shared" si="3"/>
        <v>7.0063899999999997</v>
      </c>
    </row>
    <row r="27" spans="1:14" s="28" customFormat="1" ht="10.5" customHeight="1">
      <c r="A27" s="29">
        <f t="shared" si="1"/>
        <v>1.01E-2</v>
      </c>
      <c r="B27" s="27"/>
      <c r="C27" s="21">
        <f t="shared" si="2"/>
        <v>12</v>
      </c>
      <c r="D27" s="22">
        <f t="shared" si="3"/>
        <v>9.87758</v>
      </c>
      <c r="E27" s="22">
        <f t="shared" si="3"/>
        <v>8.7206899999999994</v>
      </c>
      <c r="F27" s="22">
        <f t="shared" si="3"/>
        <v>9.0037500000000001</v>
      </c>
      <c r="G27" s="22">
        <f t="shared" si="3"/>
        <v>8.8236299999999996</v>
      </c>
      <c r="H27" s="22">
        <f t="shared" si="3"/>
        <v>8.3691999999999993</v>
      </c>
      <c r="I27" s="22">
        <f t="shared" si="3"/>
        <v>7.8513299999999999</v>
      </c>
      <c r="J27" s="22">
        <f t="shared" si="3"/>
        <v>7.7329400000000001</v>
      </c>
      <c r="K27" s="22">
        <f t="shared" si="3"/>
        <v>7.61158</v>
      </c>
      <c r="L27" s="22">
        <f t="shared" si="3"/>
        <v>7.3866899999999998</v>
      </c>
      <c r="M27" s="22">
        <f t="shared" si="3"/>
        <v>7.2334199999999997</v>
      </c>
      <c r="N27" s="22">
        <f t="shared" si="3"/>
        <v>7.0098700000000003</v>
      </c>
    </row>
    <row r="28" spans="1:14" s="28" customFormat="1" ht="10.5" customHeight="1">
      <c r="A28" s="29">
        <f t="shared" si="1"/>
        <v>1.01E-2</v>
      </c>
      <c r="B28" s="27"/>
      <c r="C28" s="26">
        <f t="shared" si="2"/>
        <v>13</v>
      </c>
      <c r="D28" s="19">
        <f t="shared" si="3"/>
        <v>9.8824199999999998</v>
      </c>
      <c r="E28" s="19">
        <f t="shared" si="3"/>
        <v>8.7249599999999994</v>
      </c>
      <c r="F28" s="19">
        <f t="shared" si="3"/>
        <v>9.0082199999999997</v>
      </c>
      <c r="G28" s="19">
        <f t="shared" si="3"/>
        <v>8.8280100000000008</v>
      </c>
      <c r="H28" s="19">
        <f t="shared" si="3"/>
        <v>8.3733500000000003</v>
      </c>
      <c r="I28" s="19">
        <f t="shared" si="3"/>
        <v>7.8552299999999997</v>
      </c>
      <c r="J28" s="19">
        <f t="shared" si="3"/>
        <v>7.7367800000000004</v>
      </c>
      <c r="K28" s="19">
        <f t="shared" si="3"/>
        <v>7.6153700000000004</v>
      </c>
      <c r="L28" s="19">
        <f t="shared" si="3"/>
        <v>7.3903600000000003</v>
      </c>
      <c r="M28" s="19">
        <f t="shared" si="3"/>
        <v>7.2370099999999997</v>
      </c>
      <c r="N28" s="19">
        <f t="shared" si="3"/>
        <v>7.0133599999999996</v>
      </c>
    </row>
    <row r="29" spans="1:14" s="28" customFormat="1" ht="10.5" customHeight="1">
      <c r="A29" s="30">
        <f t="shared" si="1"/>
        <v>1.01E-2</v>
      </c>
      <c r="B29" s="27"/>
      <c r="C29" s="26">
        <f t="shared" si="2"/>
        <v>14</v>
      </c>
      <c r="D29" s="19">
        <f t="shared" si="3"/>
        <v>9.8872699999999991</v>
      </c>
      <c r="E29" s="19">
        <f t="shared" si="3"/>
        <v>8.7292400000000008</v>
      </c>
      <c r="F29" s="19">
        <f t="shared" si="3"/>
        <v>9.0127000000000006</v>
      </c>
      <c r="G29" s="19">
        <f t="shared" si="3"/>
        <v>8.8323999999999998</v>
      </c>
      <c r="H29" s="19">
        <f t="shared" si="3"/>
        <v>8.3775200000000005</v>
      </c>
      <c r="I29" s="19">
        <f t="shared" si="3"/>
        <v>7.8591300000000004</v>
      </c>
      <c r="J29" s="19">
        <f t="shared" si="3"/>
        <v>7.7406300000000003</v>
      </c>
      <c r="K29" s="19">
        <f t="shared" si="3"/>
        <v>7.6191500000000003</v>
      </c>
      <c r="L29" s="19">
        <f t="shared" si="3"/>
        <v>7.3940299999999999</v>
      </c>
      <c r="M29" s="19">
        <f t="shared" si="3"/>
        <v>7.2406100000000002</v>
      </c>
      <c r="N29" s="19">
        <f t="shared" si="3"/>
        <v>7.0168400000000002</v>
      </c>
    </row>
    <row r="30" spans="1:14" s="28" customFormat="1" ht="10.5" customHeight="1">
      <c r="A30" s="30">
        <f t="shared" si="1"/>
        <v>1.01E-2</v>
      </c>
      <c r="B30" s="27"/>
      <c r="C30" s="21">
        <f t="shared" si="2"/>
        <v>15</v>
      </c>
      <c r="D30" s="22">
        <f t="shared" si="3"/>
        <v>9.8921200000000002</v>
      </c>
      <c r="E30" s="22">
        <f t="shared" si="3"/>
        <v>8.7335200000000004</v>
      </c>
      <c r="F30" s="22">
        <f t="shared" si="3"/>
        <v>9.0171799999999998</v>
      </c>
      <c r="G30" s="22">
        <f t="shared" si="3"/>
        <v>8.8367900000000006</v>
      </c>
      <c r="H30" s="22">
        <f t="shared" si="3"/>
        <v>8.3816799999999994</v>
      </c>
      <c r="I30" s="22">
        <f t="shared" si="3"/>
        <v>7.8630399999999998</v>
      </c>
      <c r="J30" s="22">
        <f t="shared" si="3"/>
        <v>7.7444800000000003</v>
      </c>
      <c r="K30" s="22">
        <f t="shared" si="3"/>
        <v>7.6229399999999998</v>
      </c>
      <c r="L30" s="22">
        <f t="shared" si="3"/>
        <v>7.39771</v>
      </c>
      <c r="M30" s="22">
        <f t="shared" si="3"/>
        <v>7.2442099999999998</v>
      </c>
      <c r="N30" s="22">
        <f t="shared" si="3"/>
        <v>7.0203300000000004</v>
      </c>
    </row>
    <row r="31" spans="1:14" s="28" customFormat="1" ht="10.5" customHeight="1">
      <c r="A31" s="30">
        <f t="shared" si="1"/>
        <v>1.01E-2</v>
      </c>
      <c r="C31" s="26">
        <f t="shared" si="2"/>
        <v>16</v>
      </c>
      <c r="D31" s="19">
        <f t="shared" si="3"/>
        <v>9.8969699999999996</v>
      </c>
      <c r="E31" s="19">
        <f t="shared" si="3"/>
        <v>8.7378099999999996</v>
      </c>
      <c r="F31" s="19">
        <f t="shared" si="3"/>
        <v>9.0216600000000007</v>
      </c>
      <c r="G31" s="19">
        <f t="shared" si="3"/>
        <v>8.8411799999999996</v>
      </c>
      <c r="H31" s="19">
        <f t="shared" si="3"/>
        <v>8.38584</v>
      </c>
      <c r="I31" s="19">
        <f t="shared" si="3"/>
        <v>7.8669500000000001</v>
      </c>
      <c r="J31" s="19">
        <f t="shared" si="3"/>
        <v>7.7483199999999997</v>
      </c>
      <c r="K31" s="19">
        <f t="shared" si="3"/>
        <v>7.6267300000000002</v>
      </c>
      <c r="L31" s="19">
        <f t="shared" si="3"/>
        <v>7.4013799999999996</v>
      </c>
      <c r="M31" s="19">
        <f t="shared" si="3"/>
        <v>7.2478100000000003</v>
      </c>
      <c r="N31" s="19">
        <f t="shared" si="3"/>
        <v>7.0238199999999997</v>
      </c>
    </row>
    <row r="32" spans="1:14" s="28" customFormat="1" ht="10.5" customHeight="1">
      <c r="A32" s="30">
        <f t="shared" si="1"/>
        <v>1.01E-2</v>
      </c>
      <c r="C32" s="26">
        <f t="shared" si="2"/>
        <v>17</v>
      </c>
      <c r="D32" s="19">
        <f t="shared" si="3"/>
        <v>9.9018200000000007</v>
      </c>
      <c r="E32" s="19">
        <f t="shared" si="3"/>
        <v>8.7420899999999993</v>
      </c>
      <c r="F32" s="19">
        <f t="shared" si="3"/>
        <v>9.0261399999999998</v>
      </c>
      <c r="G32" s="19">
        <f t="shared" si="3"/>
        <v>8.8455700000000004</v>
      </c>
      <c r="H32" s="19">
        <f t="shared" si="3"/>
        <v>8.3900100000000002</v>
      </c>
      <c r="I32" s="19">
        <f t="shared" si="3"/>
        <v>7.8708499999999999</v>
      </c>
      <c r="J32" s="19">
        <f t="shared" si="3"/>
        <v>7.7521800000000001</v>
      </c>
      <c r="K32" s="19">
        <f t="shared" si="3"/>
        <v>7.6305199999999997</v>
      </c>
      <c r="L32" s="19">
        <f t="shared" si="3"/>
        <v>7.4050599999999998</v>
      </c>
      <c r="M32" s="19">
        <f t="shared" si="3"/>
        <v>7.2514099999999999</v>
      </c>
      <c r="N32" s="19">
        <f t="shared" si="3"/>
        <v>7.0273099999999999</v>
      </c>
    </row>
    <row r="33" spans="1:19" s="28" customFormat="1" ht="10.5" customHeight="1">
      <c r="A33" s="30">
        <f t="shared" si="1"/>
        <v>1.01E-2</v>
      </c>
      <c r="C33" s="21">
        <f t="shared" si="2"/>
        <v>18</v>
      </c>
      <c r="D33" s="22">
        <f t="shared" si="3"/>
        <v>9.9066799999999997</v>
      </c>
      <c r="E33" s="22">
        <f t="shared" si="3"/>
        <v>8.7463800000000003</v>
      </c>
      <c r="F33" s="22">
        <f t="shared" si="3"/>
        <v>9.0306300000000004</v>
      </c>
      <c r="G33" s="22">
        <f t="shared" si="3"/>
        <v>8.8499700000000008</v>
      </c>
      <c r="H33" s="22">
        <f t="shared" si="3"/>
        <v>8.3941800000000004</v>
      </c>
      <c r="I33" s="22">
        <f t="shared" si="3"/>
        <v>7.8747699999999998</v>
      </c>
      <c r="J33" s="22">
        <f t="shared" si="3"/>
        <v>7.75603</v>
      </c>
      <c r="K33" s="22">
        <f t="shared" si="3"/>
        <v>7.6343100000000002</v>
      </c>
      <c r="L33" s="22">
        <f t="shared" si="3"/>
        <v>7.4087399999999999</v>
      </c>
      <c r="M33" s="22">
        <f t="shared" si="3"/>
        <v>7.2550100000000004</v>
      </c>
      <c r="N33" s="22">
        <f t="shared" si="3"/>
        <v>7.0308000000000002</v>
      </c>
    </row>
    <row r="34" spans="1:19" s="28" customFormat="1" ht="10.5" customHeight="1">
      <c r="A34" s="30">
        <f t="shared" si="1"/>
        <v>1.01E-2</v>
      </c>
      <c r="C34" s="26">
        <f t="shared" si="2"/>
        <v>19</v>
      </c>
      <c r="D34" s="19">
        <f t="shared" si="3"/>
        <v>9.9115400000000005</v>
      </c>
      <c r="E34" s="19">
        <f t="shared" si="3"/>
        <v>8.7506699999999995</v>
      </c>
      <c r="F34" s="19">
        <f t="shared" si="3"/>
        <v>9.0351099999999995</v>
      </c>
      <c r="G34" s="19">
        <f t="shared" si="3"/>
        <v>8.8543699999999994</v>
      </c>
      <c r="H34" s="19">
        <f t="shared" si="3"/>
        <v>8.3983500000000006</v>
      </c>
      <c r="I34" s="19">
        <f t="shared" si="3"/>
        <v>7.8786800000000001</v>
      </c>
      <c r="J34" s="19">
        <f t="shared" si="3"/>
        <v>7.7598799999999999</v>
      </c>
      <c r="K34" s="19">
        <f t="shared" si="3"/>
        <v>7.6380999999999997</v>
      </c>
      <c r="L34" s="19">
        <f t="shared" si="3"/>
        <v>7.41242</v>
      </c>
      <c r="M34" s="19">
        <f t="shared" si="3"/>
        <v>7.2586199999999996</v>
      </c>
      <c r="N34" s="19">
        <f t="shared" si="3"/>
        <v>7.0343</v>
      </c>
    </row>
    <row r="35" spans="1:19" s="28" customFormat="1" ht="10.5" customHeight="1">
      <c r="A35" s="30">
        <f t="shared" si="1"/>
        <v>1.01E-2</v>
      </c>
      <c r="C35" s="26">
        <f t="shared" si="2"/>
        <v>20</v>
      </c>
      <c r="D35" s="19">
        <f t="shared" si="3"/>
        <v>9.9163999999999994</v>
      </c>
      <c r="E35" s="19">
        <f t="shared" si="3"/>
        <v>8.7549600000000005</v>
      </c>
      <c r="F35" s="19">
        <f t="shared" si="3"/>
        <v>9.0396000000000001</v>
      </c>
      <c r="G35" s="19">
        <f t="shared" si="3"/>
        <v>8.8587699999999998</v>
      </c>
      <c r="H35" s="19">
        <f t="shared" si="3"/>
        <v>8.4025300000000005</v>
      </c>
      <c r="I35" s="19">
        <f t="shared" si="3"/>
        <v>7.8826000000000001</v>
      </c>
      <c r="J35" s="19">
        <f t="shared" si="3"/>
        <v>7.7637400000000003</v>
      </c>
      <c r="K35" s="19">
        <f t="shared" si="3"/>
        <v>7.6418999999999997</v>
      </c>
      <c r="L35" s="19">
        <f t="shared" si="3"/>
        <v>7.4161099999999998</v>
      </c>
      <c r="M35" s="19">
        <f t="shared" si="3"/>
        <v>7.2622200000000001</v>
      </c>
      <c r="N35" s="19">
        <f t="shared" si="3"/>
        <v>7.0377900000000002</v>
      </c>
    </row>
    <row r="36" spans="1:19" s="28" customFormat="1" ht="10.5" customHeight="1">
      <c r="A36" s="30">
        <f t="shared" si="1"/>
        <v>1.01E-2</v>
      </c>
      <c r="C36" s="21">
        <f t="shared" si="2"/>
        <v>21</v>
      </c>
      <c r="D36" s="22">
        <f t="shared" ref="D36:N43" si="4">ROUND(100000*LVT / D$11 * ((1+D$12/100) ^ ((DAYS360(D$6,$L$2)+$C36-1)/360) * ((1+$A36) ^ (($C36-15)/30))) / 100000,5)</f>
        <v>9.9212600000000002</v>
      </c>
      <c r="E36" s="22">
        <f t="shared" si="4"/>
        <v>8.7592499999999998</v>
      </c>
      <c r="F36" s="22">
        <f t="shared" si="4"/>
        <v>9.0441000000000003</v>
      </c>
      <c r="G36" s="22">
        <f t="shared" si="4"/>
        <v>8.8631700000000002</v>
      </c>
      <c r="H36" s="22">
        <f t="shared" si="4"/>
        <v>8.4067000000000007</v>
      </c>
      <c r="I36" s="22">
        <f t="shared" si="4"/>
        <v>7.8865100000000004</v>
      </c>
      <c r="J36" s="22">
        <f t="shared" si="4"/>
        <v>7.7675999999999998</v>
      </c>
      <c r="K36" s="22">
        <f t="shared" si="4"/>
        <v>7.6456999999999997</v>
      </c>
      <c r="L36" s="22">
        <f t="shared" si="4"/>
        <v>7.4197899999999999</v>
      </c>
      <c r="M36" s="22">
        <f t="shared" si="4"/>
        <v>7.2658300000000002</v>
      </c>
      <c r="N36" s="22">
        <f t="shared" si="4"/>
        <v>7.04129</v>
      </c>
    </row>
    <row r="37" spans="1:19" s="28" customFormat="1" ht="10.5" customHeight="1">
      <c r="A37" s="30">
        <f t="shared" si="1"/>
        <v>1.01E-2</v>
      </c>
      <c r="C37" s="26">
        <f t="shared" si="2"/>
        <v>22</v>
      </c>
      <c r="D37" s="19">
        <f t="shared" si="4"/>
        <v>9.9261199999999992</v>
      </c>
      <c r="E37" s="19">
        <f t="shared" si="4"/>
        <v>8.7635500000000004</v>
      </c>
      <c r="F37" s="19">
        <f t="shared" si="4"/>
        <v>9.0485900000000008</v>
      </c>
      <c r="G37" s="19">
        <f t="shared" si="4"/>
        <v>8.8675800000000002</v>
      </c>
      <c r="H37" s="19">
        <f t="shared" si="4"/>
        <v>8.4108800000000006</v>
      </c>
      <c r="I37" s="19">
        <f t="shared" si="4"/>
        <v>7.8904300000000003</v>
      </c>
      <c r="J37" s="19">
        <f t="shared" si="4"/>
        <v>7.7714600000000003</v>
      </c>
      <c r="K37" s="19">
        <f t="shared" si="4"/>
        <v>7.6494999999999997</v>
      </c>
      <c r="L37" s="19">
        <f t="shared" si="4"/>
        <v>7.4234799999999996</v>
      </c>
      <c r="M37" s="19">
        <f t="shared" si="4"/>
        <v>7.2694400000000003</v>
      </c>
      <c r="N37" s="19">
        <f t="shared" si="4"/>
        <v>7.0447899999999999</v>
      </c>
      <c r="P37" s="19"/>
      <c r="Q37" s="19"/>
    </row>
    <row r="38" spans="1:19" s="28" customFormat="1" ht="10.5" customHeight="1">
      <c r="A38" s="30">
        <f t="shared" si="1"/>
        <v>1.01E-2</v>
      </c>
      <c r="C38" s="26">
        <f t="shared" si="2"/>
        <v>23</v>
      </c>
      <c r="D38" s="19">
        <f t="shared" si="4"/>
        <v>9.9309899999999995</v>
      </c>
      <c r="E38" s="19">
        <f t="shared" si="4"/>
        <v>8.7678399999999996</v>
      </c>
      <c r="F38" s="19">
        <f t="shared" si="4"/>
        <v>9.0530899999999992</v>
      </c>
      <c r="G38" s="19">
        <f t="shared" si="4"/>
        <v>8.8719800000000006</v>
      </c>
      <c r="H38" s="19">
        <f t="shared" si="4"/>
        <v>8.4150600000000004</v>
      </c>
      <c r="I38" s="19">
        <f t="shared" si="4"/>
        <v>7.8943500000000002</v>
      </c>
      <c r="J38" s="19">
        <f t="shared" si="4"/>
        <v>7.7753199999999998</v>
      </c>
      <c r="K38" s="19">
        <f t="shared" si="4"/>
        <v>7.6532999999999998</v>
      </c>
      <c r="L38" s="19">
        <f t="shared" si="4"/>
        <v>7.4271700000000003</v>
      </c>
      <c r="M38" s="19">
        <f t="shared" si="4"/>
        <v>7.2730600000000001</v>
      </c>
      <c r="N38" s="19">
        <f t="shared" si="4"/>
        <v>7.0482899999999997</v>
      </c>
    </row>
    <row r="39" spans="1:19" s="28" customFormat="1" ht="10.5" customHeight="1">
      <c r="A39" s="30">
        <f t="shared" si="1"/>
        <v>1.01E-2</v>
      </c>
      <c r="C39" s="21">
        <f t="shared" si="2"/>
        <v>24</v>
      </c>
      <c r="D39" s="22">
        <f t="shared" si="4"/>
        <v>9.9358599999999999</v>
      </c>
      <c r="E39" s="22">
        <f t="shared" si="4"/>
        <v>8.7721400000000003</v>
      </c>
      <c r="F39" s="22">
        <f t="shared" si="4"/>
        <v>9.0575899999999994</v>
      </c>
      <c r="G39" s="22">
        <f t="shared" si="4"/>
        <v>8.8763900000000007</v>
      </c>
      <c r="H39" s="22">
        <f t="shared" si="4"/>
        <v>8.4192400000000003</v>
      </c>
      <c r="I39" s="22">
        <f t="shared" si="4"/>
        <v>7.8982799999999997</v>
      </c>
      <c r="J39" s="22">
        <f t="shared" si="4"/>
        <v>7.7791800000000002</v>
      </c>
      <c r="K39" s="22">
        <f t="shared" si="4"/>
        <v>7.6570999999999998</v>
      </c>
      <c r="L39" s="22">
        <f t="shared" si="4"/>
        <v>7.43086</v>
      </c>
      <c r="M39" s="22">
        <f t="shared" si="4"/>
        <v>7.2766700000000002</v>
      </c>
      <c r="N39" s="22">
        <f t="shared" si="4"/>
        <v>7.0517899999999996</v>
      </c>
    </row>
    <row r="40" spans="1:19" s="28" customFormat="1" ht="10.5" customHeight="1">
      <c r="A40" s="30">
        <f t="shared" si="1"/>
        <v>1.01E-2</v>
      </c>
      <c r="C40" s="26">
        <f t="shared" si="2"/>
        <v>25</v>
      </c>
      <c r="D40" s="19">
        <f t="shared" si="4"/>
        <v>9.9407300000000003</v>
      </c>
      <c r="E40" s="19">
        <f t="shared" si="4"/>
        <v>8.7764500000000005</v>
      </c>
      <c r="F40" s="19">
        <f t="shared" si="4"/>
        <v>9.0620899999999995</v>
      </c>
      <c r="G40" s="19">
        <f t="shared" si="4"/>
        <v>8.8808000000000007</v>
      </c>
      <c r="H40" s="19">
        <f t="shared" si="4"/>
        <v>8.4234299999999998</v>
      </c>
      <c r="I40" s="19">
        <f t="shared" si="4"/>
        <v>7.9021999999999997</v>
      </c>
      <c r="J40" s="19">
        <f t="shared" si="4"/>
        <v>7.7830500000000002</v>
      </c>
      <c r="K40" s="19">
        <f t="shared" si="4"/>
        <v>7.6609100000000003</v>
      </c>
      <c r="L40" s="19">
        <f t="shared" si="4"/>
        <v>7.4345499999999998</v>
      </c>
      <c r="M40" s="19">
        <f t="shared" si="4"/>
        <v>7.2802899999999999</v>
      </c>
      <c r="N40" s="19">
        <f t="shared" si="4"/>
        <v>7.0552999999999999</v>
      </c>
    </row>
    <row r="41" spans="1:19" s="28" customFormat="1" ht="10.5" customHeight="1">
      <c r="A41" s="30">
        <f t="shared" si="1"/>
        <v>1.01E-2</v>
      </c>
      <c r="C41" s="26">
        <f t="shared" si="2"/>
        <v>26</v>
      </c>
      <c r="D41" s="19">
        <f t="shared" si="4"/>
        <v>9.9456100000000003</v>
      </c>
      <c r="E41" s="19">
        <f t="shared" si="4"/>
        <v>8.7807499999999994</v>
      </c>
      <c r="F41" s="19">
        <f t="shared" si="4"/>
        <v>9.0665899999999997</v>
      </c>
      <c r="G41" s="19">
        <f t="shared" si="4"/>
        <v>8.8852200000000003</v>
      </c>
      <c r="H41" s="19">
        <f t="shared" si="4"/>
        <v>8.4276099999999996</v>
      </c>
      <c r="I41" s="19">
        <f t="shared" si="4"/>
        <v>7.9061300000000001</v>
      </c>
      <c r="J41" s="19">
        <f t="shared" si="4"/>
        <v>7.7869200000000003</v>
      </c>
      <c r="K41" s="19">
        <f t="shared" si="4"/>
        <v>7.6647100000000004</v>
      </c>
      <c r="L41" s="19">
        <f t="shared" si="4"/>
        <v>7.43825</v>
      </c>
      <c r="M41" s="19">
        <f t="shared" si="4"/>
        <v>7.2839099999999997</v>
      </c>
      <c r="N41" s="19">
        <f t="shared" si="4"/>
        <v>7.0587999999999997</v>
      </c>
    </row>
    <row r="42" spans="1:19" s="28" customFormat="1" ht="10.5" customHeight="1">
      <c r="A42" s="30">
        <f t="shared" si="1"/>
        <v>1.01E-2</v>
      </c>
      <c r="C42" s="21">
        <f t="shared" si="2"/>
        <v>27</v>
      </c>
      <c r="D42" s="22">
        <f t="shared" si="4"/>
        <v>9.9504900000000003</v>
      </c>
      <c r="E42" s="22">
        <f t="shared" si="4"/>
        <v>8.7850599999999996</v>
      </c>
      <c r="F42" s="22">
        <f t="shared" si="4"/>
        <v>9.0710999999999995</v>
      </c>
      <c r="G42" s="22">
        <f t="shared" si="4"/>
        <v>8.8896300000000004</v>
      </c>
      <c r="H42" s="22">
        <f t="shared" si="4"/>
        <v>8.4318000000000008</v>
      </c>
      <c r="I42" s="22">
        <f t="shared" si="4"/>
        <v>7.9100599999999996</v>
      </c>
      <c r="J42" s="22">
        <f t="shared" si="4"/>
        <v>7.7907900000000003</v>
      </c>
      <c r="K42" s="22">
        <f t="shared" si="4"/>
        <v>7.66852</v>
      </c>
      <c r="L42" s="22">
        <f t="shared" si="4"/>
        <v>7.4419399999999998</v>
      </c>
      <c r="M42" s="22">
        <f t="shared" si="4"/>
        <v>7.2875300000000003</v>
      </c>
      <c r="N42" s="22">
        <f t="shared" si="4"/>
        <v>7.0623100000000001</v>
      </c>
    </row>
    <row r="43" spans="1:19" s="28" customFormat="1" ht="10.5" customHeight="1">
      <c r="A43" s="30">
        <f t="shared" si="1"/>
        <v>1.01E-2</v>
      </c>
      <c r="C43" s="26">
        <f t="shared" si="2"/>
        <v>28</v>
      </c>
      <c r="D43" s="19">
        <f t="shared" si="4"/>
        <v>9.9553700000000003</v>
      </c>
      <c r="E43" s="19">
        <f t="shared" si="4"/>
        <v>8.7893600000000003</v>
      </c>
      <c r="F43" s="19">
        <f t="shared" si="4"/>
        <v>9.0755999999999997</v>
      </c>
      <c r="G43" s="19">
        <f t="shared" si="4"/>
        <v>8.89405</v>
      </c>
      <c r="H43" s="19">
        <f t="shared" si="4"/>
        <v>8.4359900000000003</v>
      </c>
      <c r="I43" s="19">
        <f t="shared" si="4"/>
        <v>7.9139900000000001</v>
      </c>
      <c r="J43" s="19">
        <f t="shared" si="4"/>
        <v>7.7946600000000004</v>
      </c>
      <c r="K43" s="19">
        <f t="shared" si="4"/>
        <v>7.6723299999999997</v>
      </c>
      <c r="L43" s="19">
        <f t="shared" si="4"/>
        <v>7.44564</v>
      </c>
      <c r="M43" s="19">
        <f t="shared" si="4"/>
        <v>7.29115</v>
      </c>
      <c r="N43" s="19">
        <f t="shared" si="4"/>
        <v>7.0658200000000004</v>
      </c>
    </row>
    <row r="44" spans="1:19" s="25" customFormat="1" ht="11.25" customHeight="1">
      <c r="A44" s="31"/>
      <c r="C44" s="26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1:19" ht="13.5" customHeight="1">
      <c r="A45" s="31"/>
      <c r="B45" s="1" t="s">
        <v>2</v>
      </c>
      <c r="D45" s="9">
        <v>34196</v>
      </c>
      <c r="E45" s="9">
        <v>34257</v>
      </c>
      <c r="F45" s="9">
        <v>34349</v>
      </c>
      <c r="G45" s="9">
        <v>34469</v>
      </c>
      <c r="H45" s="9">
        <v>34561</v>
      </c>
      <c r="I45" s="9">
        <v>34592</v>
      </c>
      <c r="J45" s="9">
        <v>34714</v>
      </c>
      <c r="K45" s="9">
        <v>34865</v>
      </c>
      <c r="L45" s="9">
        <v>35079</v>
      </c>
      <c r="M45" s="9">
        <v>35779</v>
      </c>
      <c r="N45" s="9">
        <v>36965</v>
      </c>
      <c r="O45" s="33"/>
      <c r="P45" s="33"/>
      <c r="Q45" s="33"/>
      <c r="R45" s="33"/>
      <c r="S45" s="33"/>
    </row>
    <row r="46" spans="1:19" ht="21.75" customHeight="1">
      <c r="A46" s="31"/>
      <c r="B46" s="1" t="s">
        <v>3</v>
      </c>
      <c r="D46" s="10" t="s">
        <v>22</v>
      </c>
      <c r="E46" s="10" t="s">
        <v>23</v>
      </c>
      <c r="F46" s="10" t="s">
        <v>24</v>
      </c>
      <c r="G46" s="10" t="s">
        <v>25</v>
      </c>
      <c r="H46" s="10" t="s">
        <v>26</v>
      </c>
      <c r="I46" s="10" t="s">
        <v>27</v>
      </c>
      <c r="J46" s="10" t="s">
        <v>28</v>
      </c>
      <c r="K46" s="10" t="s">
        <v>29</v>
      </c>
      <c r="L46" s="10" t="s">
        <v>30</v>
      </c>
      <c r="M46" s="10" t="s">
        <v>31</v>
      </c>
      <c r="N46" s="10" t="s">
        <v>32</v>
      </c>
      <c r="O46" s="33"/>
      <c r="P46" s="33"/>
      <c r="Q46" s="33"/>
      <c r="R46" s="33"/>
      <c r="S46" s="33"/>
    </row>
    <row r="47" spans="1:19" ht="8.1" customHeight="1">
      <c r="A47" s="31"/>
    </row>
    <row r="48" spans="1:19" ht="11.1" customHeight="1">
      <c r="A48" s="31"/>
      <c r="B48" s="1" t="s">
        <v>15</v>
      </c>
      <c r="C48" s="1">
        <f>[1]Forsendur!C3</f>
        <v>7643</v>
      </c>
      <c r="D48" s="10"/>
      <c r="E48" s="10"/>
      <c r="K48" s="33"/>
      <c r="L48" s="33"/>
      <c r="M48" s="33"/>
      <c r="O48" s="33"/>
      <c r="P48" s="33"/>
      <c r="Q48" s="33"/>
      <c r="R48" s="33"/>
      <c r="S48" s="33"/>
    </row>
    <row r="49" spans="1:19" ht="11.1" customHeight="1">
      <c r="A49" s="31"/>
      <c r="C49" s="34">
        <f>[1]Forsendur!C4</f>
        <v>387.1</v>
      </c>
      <c r="D49" s="10"/>
      <c r="E49" s="10"/>
      <c r="K49" s="33"/>
      <c r="L49" s="33"/>
      <c r="M49" s="33"/>
      <c r="O49" s="33"/>
      <c r="P49" s="33"/>
      <c r="Q49" s="33"/>
      <c r="R49" s="33"/>
      <c r="S49" s="33"/>
    </row>
    <row r="50" spans="1:19" ht="11.1" customHeight="1">
      <c r="A50" s="31"/>
      <c r="B50" s="1" t="s">
        <v>16</v>
      </c>
      <c r="D50" s="10">
        <v>3307</v>
      </c>
      <c r="E50" s="10">
        <v>3339</v>
      </c>
      <c r="F50" s="10">
        <v>3343</v>
      </c>
      <c r="G50" s="10">
        <v>3347</v>
      </c>
      <c r="H50" s="10">
        <v>3370</v>
      </c>
      <c r="I50" s="10">
        <v>3373</v>
      </c>
      <c r="J50" s="10">
        <v>3385</v>
      </c>
      <c r="K50" s="11">
        <v>172.1</v>
      </c>
      <c r="L50" s="11">
        <v>174.2</v>
      </c>
      <c r="M50" s="11">
        <v>181.7</v>
      </c>
      <c r="N50" s="11">
        <v>202.8</v>
      </c>
      <c r="O50" s="33"/>
      <c r="P50" s="33"/>
      <c r="Q50" s="33"/>
      <c r="R50" s="33"/>
      <c r="S50" s="33"/>
    </row>
    <row r="51" spans="1:19" ht="11.1" customHeight="1">
      <c r="A51" s="31"/>
      <c r="B51" s="1" t="s">
        <v>18</v>
      </c>
      <c r="D51" s="10">
        <v>6</v>
      </c>
      <c r="E51" s="10">
        <v>5</v>
      </c>
      <c r="F51" s="10">
        <v>4.75</v>
      </c>
      <c r="G51" s="10">
        <v>4.75</v>
      </c>
      <c r="H51" s="10">
        <v>4.75</v>
      </c>
      <c r="I51" s="10">
        <v>4.75</v>
      </c>
      <c r="J51" s="10">
        <v>4.75</v>
      </c>
      <c r="K51" s="10">
        <v>4.75</v>
      </c>
      <c r="L51" s="10">
        <v>4.75</v>
      </c>
      <c r="M51" s="10">
        <v>4.75</v>
      </c>
      <c r="N51" s="10">
        <v>4.75</v>
      </c>
      <c r="O51" s="33"/>
      <c r="P51" s="33"/>
      <c r="Q51" s="33"/>
      <c r="R51" s="33"/>
      <c r="S51" s="33"/>
    </row>
    <row r="52" spans="1:19" ht="11.1" customHeight="1">
      <c r="A52" s="31"/>
      <c r="B52" s="1" t="s">
        <v>20</v>
      </c>
      <c r="C52" s="13">
        <f>[1]Forsendur!C7</f>
        <v>1.01E-2</v>
      </c>
    </row>
    <row r="53" spans="1:19" ht="11.1" customHeight="1">
      <c r="A53" s="31"/>
      <c r="B53" s="1" t="str">
        <f>B14</f>
        <v>Hækkun vísitölu</v>
      </c>
      <c r="C53" s="13">
        <f>Verdb_raun</f>
        <v>1.01E-2</v>
      </c>
      <c r="H53" s="32"/>
      <c r="K53" s="32"/>
      <c r="M53" s="32"/>
      <c r="N53" s="32"/>
    </row>
    <row r="54" spans="1:19" ht="3.95" customHeight="1">
      <c r="A54" s="31"/>
    </row>
    <row r="55" spans="1:19" ht="10.5" customHeight="1">
      <c r="A55" s="17">
        <f t="shared" ref="A55:A82" si="5">IF(Dags_visit_naest&gt;C55,verdbspa,Verdb_raun)</f>
        <v>1.01E-2</v>
      </c>
      <c r="B55" s="18" t="str">
        <f>B16</f>
        <v>Dagsetning...</v>
      </c>
      <c r="C55" s="20">
        <v>1</v>
      </c>
      <c r="D55" s="19">
        <f t="shared" ref="D55:J64" si="6">ROUND(100000*LVT/D$50*((1+D$51/100)^((DAYS360(D$45,$L$2)+$C55-1)/360)*((1+$A55)^(($C55-15)/30)))/100000,5)</f>
        <v>6.7775999999999996</v>
      </c>
      <c r="E55" s="19">
        <f t="shared" si="6"/>
        <v>5.585</v>
      </c>
      <c r="F55" s="19">
        <f t="shared" si="6"/>
        <v>5.2776300000000003</v>
      </c>
      <c r="G55" s="19">
        <f t="shared" si="6"/>
        <v>5.1904000000000003</v>
      </c>
      <c r="H55" s="19">
        <f t="shared" si="6"/>
        <v>5.0955199999999996</v>
      </c>
      <c r="I55" s="19">
        <f t="shared" si="6"/>
        <v>5.0713400000000002</v>
      </c>
      <c r="J55" s="19">
        <f>ROUND(100000*LVT/J$50*((1+J$51/100)^((DAYS360(J$45,$L$2)+$C55-1)/360)*((1+$A55)^(($C55-15)/30)))/100000,5)</f>
        <v>4.9757899999999999</v>
      </c>
      <c r="K55" s="19">
        <f t="shared" ref="K55:N82" si="7">ROUND(100000*NVT/K$50*((1+K$51/100)^((DAYS360(K$45,$L$2)+$C55-1)/360)*((1+$A55)^(($C55-15)/30)))/100000,5)</f>
        <v>4.8618499999999996</v>
      </c>
      <c r="L55" s="19">
        <f t="shared" si="7"/>
        <v>4.6749599999999996</v>
      </c>
      <c r="M55" s="19">
        <f t="shared" si="7"/>
        <v>4.1005599999999998</v>
      </c>
      <c r="N55" s="19">
        <f t="shared" si="7"/>
        <v>3.1595800000000001</v>
      </c>
    </row>
    <row r="56" spans="1:19" ht="10.5" customHeight="1">
      <c r="A56" s="17">
        <f t="shared" si="5"/>
        <v>1.01E-2</v>
      </c>
      <c r="B56" s="32"/>
      <c r="C56" s="20">
        <f t="shared" ref="C56:C82" si="8">C55+1</f>
        <v>2</v>
      </c>
      <c r="D56" s="19">
        <f t="shared" si="6"/>
        <v>6.7809699999999999</v>
      </c>
      <c r="E56" s="19">
        <f t="shared" si="6"/>
        <v>5.5876299999999999</v>
      </c>
      <c r="F56" s="19">
        <f t="shared" si="6"/>
        <v>5.2800700000000003</v>
      </c>
      <c r="G56" s="19">
        <f t="shared" si="6"/>
        <v>5.1928099999999997</v>
      </c>
      <c r="H56" s="19">
        <f t="shared" si="6"/>
        <v>5.09788</v>
      </c>
      <c r="I56" s="19">
        <f t="shared" si="6"/>
        <v>5.07369</v>
      </c>
      <c r="J56" s="19">
        <f t="shared" si="6"/>
        <v>4.9781000000000004</v>
      </c>
      <c r="K56" s="19">
        <f t="shared" si="7"/>
        <v>4.8641100000000002</v>
      </c>
      <c r="L56" s="19">
        <f t="shared" si="7"/>
        <v>4.67713</v>
      </c>
      <c r="M56" s="19">
        <f t="shared" si="7"/>
        <v>4.1024599999999998</v>
      </c>
      <c r="N56" s="19">
        <f t="shared" si="7"/>
        <v>3.1610399999999998</v>
      </c>
    </row>
    <row r="57" spans="1:19" ht="10.5" customHeight="1">
      <c r="A57" s="17">
        <f t="shared" si="5"/>
        <v>1.01E-2</v>
      </c>
      <c r="B57" s="32"/>
      <c r="C57" s="21">
        <f t="shared" si="8"/>
        <v>3</v>
      </c>
      <c r="D57" s="22">
        <f t="shared" si="6"/>
        <v>6.7843400000000003</v>
      </c>
      <c r="E57" s="22">
        <f t="shared" si="6"/>
        <v>5.5902599999999998</v>
      </c>
      <c r="F57" s="22">
        <f t="shared" si="6"/>
        <v>5.2825199999999999</v>
      </c>
      <c r="G57" s="22">
        <f t="shared" si="6"/>
        <v>5.1952199999999999</v>
      </c>
      <c r="H57" s="22">
        <f t="shared" si="6"/>
        <v>5.10025</v>
      </c>
      <c r="I57" s="22">
        <f t="shared" si="6"/>
        <v>5.0760500000000004</v>
      </c>
      <c r="J57" s="22">
        <f t="shared" si="6"/>
        <v>4.98041</v>
      </c>
      <c r="K57" s="22">
        <f t="shared" si="7"/>
        <v>4.8663699999999999</v>
      </c>
      <c r="L57" s="22">
        <f t="shared" si="7"/>
        <v>4.6792999999999996</v>
      </c>
      <c r="M57" s="22">
        <f t="shared" si="7"/>
        <v>4.1043599999999998</v>
      </c>
      <c r="N57" s="22">
        <f t="shared" si="7"/>
        <v>3.1625100000000002</v>
      </c>
    </row>
    <row r="58" spans="1:19" ht="10.5" customHeight="1">
      <c r="A58" s="17">
        <f t="shared" si="5"/>
        <v>1.01E-2</v>
      </c>
      <c r="B58" s="32"/>
      <c r="C58" s="20">
        <f t="shared" si="8"/>
        <v>4</v>
      </c>
      <c r="D58" s="19">
        <f t="shared" si="6"/>
        <v>6.7877099999999997</v>
      </c>
      <c r="E58" s="19">
        <f t="shared" si="6"/>
        <v>5.5928899999999997</v>
      </c>
      <c r="F58" s="19">
        <f t="shared" si="6"/>
        <v>5.28498</v>
      </c>
      <c r="G58" s="19">
        <f t="shared" si="6"/>
        <v>5.1976300000000002</v>
      </c>
      <c r="H58" s="19">
        <f t="shared" si="6"/>
        <v>5.1026199999999999</v>
      </c>
      <c r="I58" s="19">
        <f t="shared" si="6"/>
        <v>5.0784000000000002</v>
      </c>
      <c r="J58" s="19">
        <f t="shared" si="6"/>
        <v>4.9827199999999996</v>
      </c>
      <c r="K58" s="19">
        <f t="shared" si="7"/>
        <v>4.8686199999999999</v>
      </c>
      <c r="L58" s="19">
        <f t="shared" si="7"/>
        <v>4.68147</v>
      </c>
      <c r="M58" s="19">
        <f t="shared" si="7"/>
        <v>4.1062700000000003</v>
      </c>
      <c r="N58" s="19">
        <f t="shared" si="7"/>
        <v>3.16398</v>
      </c>
    </row>
    <row r="59" spans="1:19" ht="10.5" customHeight="1">
      <c r="A59" s="17">
        <f t="shared" si="5"/>
        <v>1.01E-2</v>
      </c>
      <c r="B59" s="32"/>
      <c r="C59" s="20">
        <f t="shared" si="8"/>
        <v>5</v>
      </c>
      <c r="D59" s="19">
        <f t="shared" si="6"/>
        <v>6.7910899999999996</v>
      </c>
      <c r="E59" s="19">
        <f t="shared" si="6"/>
        <v>5.5955199999999996</v>
      </c>
      <c r="F59" s="19">
        <f t="shared" si="6"/>
        <v>5.2874299999999996</v>
      </c>
      <c r="G59" s="19">
        <f t="shared" si="6"/>
        <v>5.2000400000000004</v>
      </c>
      <c r="H59" s="19">
        <f t="shared" si="6"/>
        <v>5.1049800000000003</v>
      </c>
      <c r="I59" s="19">
        <f t="shared" si="6"/>
        <v>5.0807599999999997</v>
      </c>
      <c r="J59" s="19">
        <f t="shared" si="6"/>
        <v>4.9850300000000001</v>
      </c>
      <c r="K59" s="19">
        <f t="shared" si="7"/>
        <v>4.8708799999999997</v>
      </c>
      <c r="L59" s="19">
        <f t="shared" si="7"/>
        <v>4.6836399999999996</v>
      </c>
      <c r="M59" s="19">
        <f t="shared" si="7"/>
        <v>4.1081700000000003</v>
      </c>
      <c r="N59" s="19">
        <f t="shared" si="7"/>
        <v>3.1654499999999999</v>
      </c>
    </row>
    <row r="60" spans="1:19" ht="10.5" customHeight="1">
      <c r="A60" s="17">
        <f t="shared" si="5"/>
        <v>1.01E-2</v>
      </c>
      <c r="B60" s="32"/>
      <c r="C60" s="21">
        <f t="shared" si="8"/>
        <v>6</v>
      </c>
      <c r="D60" s="22">
        <f t="shared" si="6"/>
        <v>6.7944599999999999</v>
      </c>
      <c r="E60" s="22">
        <f t="shared" si="6"/>
        <v>5.5981500000000004</v>
      </c>
      <c r="F60" s="22">
        <f t="shared" si="6"/>
        <v>5.2898800000000001</v>
      </c>
      <c r="G60" s="22">
        <f t="shared" si="6"/>
        <v>5.2024600000000003</v>
      </c>
      <c r="H60" s="22">
        <f t="shared" si="6"/>
        <v>5.1073500000000003</v>
      </c>
      <c r="I60" s="22">
        <f t="shared" si="6"/>
        <v>5.0831099999999996</v>
      </c>
      <c r="J60" s="22">
        <f t="shared" si="6"/>
        <v>4.9873500000000002</v>
      </c>
      <c r="K60" s="22">
        <f t="shared" si="7"/>
        <v>4.8731400000000002</v>
      </c>
      <c r="L60" s="22">
        <f t="shared" si="7"/>
        <v>4.6858199999999997</v>
      </c>
      <c r="M60" s="22">
        <f t="shared" si="7"/>
        <v>4.11008</v>
      </c>
      <c r="N60" s="22">
        <f t="shared" si="7"/>
        <v>3.1669100000000001</v>
      </c>
    </row>
    <row r="61" spans="1:19" ht="10.5" customHeight="1">
      <c r="A61" s="17">
        <f t="shared" si="5"/>
        <v>1.01E-2</v>
      </c>
      <c r="B61" s="32"/>
      <c r="C61" s="20">
        <f t="shared" si="8"/>
        <v>7</v>
      </c>
      <c r="D61" s="19">
        <f t="shared" si="6"/>
        <v>6.7978399999999999</v>
      </c>
      <c r="E61" s="19">
        <f t="shared" si="6"/>
        <v>5.6007899999999999</v>
      </c>
      <c r="F61" s="19">
        <f t="shared" si="6"/>
        <v>5.2923400000000003</v>
      </c>
      <c r="G61" s="19">
        <f t="shared" si="6"/>
        <v>5.2048699999999997</v>
      </c>
      <c r="H61" s="19">
        <f t="shared" si="6"/>
        <v>5.1097200000000003</v>
      </c>
      <c r="I61" s="19">
        <f t="shared" si="6"/>
        <v>5.0854699999999999</v>
      </c>
      <c r="J61" s="19">
        <f t="shared" si="6"/>
        <v>4.9896599999999998</v>
      </c>
      <c r="K61" s="19">
        <f t="shared" si="7"/>
        <v>4.8754</v>
      </c>
      <c r="L61" s="19">
        <f t="shared" si="7"/>
        <v>4.6879900000000001</v>
      </c>
      <c r="M61" s="19">
        <f t="shared" si="7"/>
        <v>4.11198</v>
      </c>
      <c r="N61" s="19">
        <f t="shared" si="7"/>
        <v>3.16838</v>
      </c>
    </row>
    <row r="62" spans="1:19" ht="10.5" customHeight="1">
      <c r="A62" s="17">
        <f t="shared" si="5"/>
        <v>1.01E-2</v>
      </c>
      <c r="B62" s="32"/>
      <c r="C62" s="20">
        <f t="shared" si="8"/>
        <v>8</v>
      </c>
      <c r="D62" s="19">
        <f t="shared" si="6"/>
        <v>6.8012199999999998</v>
      </c>
      <c r="E62" s="19">
        <f t="shared" si="6"/>
        <v>5.6034199999999998</v>
      </c>
      <c r="F62" s="19">
        <f t="shared" si="6"/>
        <v>5.2947899999999999</v>
      </c>
      <c r="G62" s="19">
        <f t="shared" si="6"/>
        <v>5.2072900000000004</v>
      </c>
      <c r="H62" s="19">
        <f t="shared" si="6"/>
        <v>5.1120900000000002</v>
      </c>
      <c r="I62" s="19">
        <f t="shared" si="6"/>
        <v>5.0878300000000003</v>
      </c>
      <c r="J62" s="19">
        <f t="shared" si="6"/>
        <v>4.9919799999999999</v>
      </c>
      <c r="K62" s="19">
        <f t="shared" si="7"/>
        <v>4.8776700000000002</v>
      </c>
      <c r="L62" s="19">
        <f t="shared" si="7"/>
        <v>4.6901700000000002</v>
      </c>
      <c r="M62" s="19">
        <f t="shared" si="7"/>
        <v>4.1138899999999996</v>
      </c>
      <c r="N62" s="19">
        <f t="shared" si="7"/>
        <v>3.1698499999999998</v>
      </c>
    </row>
    <row r="63" spans="1:19" s="25" customFormat="1" ht="10.5" customHeight="1">
      <c r="A63" s="17">
        <f t="shared" si="5"/>
        <v>1.01E-2</v>
      </c>
      <c r="B63" s="35"/>
      <c r="C63" s="21">
        <f t="shared" si="8"/>
        <v>9</v>
      </c>
      <c r="D63" s="22">
        <f t="shared" si="6"/>
        <v>6.8045999999999998</v>
      </c>
      <c r="E63" s="22">
        <f t="shared" si="6"/>
        <v>5.6060600000000003</v>
      </c>
      <c r="F63" s="22">
        <f t="shared" si="6"/>
        <v>5.29725</v>
      </c>
      <c r="G63" s="22">
        <f t="shared" si="6"/>
        <v>5.2096999999999998</v>
      </c>
      <c r="H63" s="22">
        <f t="shared" si="6"/>
        <v>5.1144699999999998</v>
      </c>
      <c r="I63" s="22">
        <f t="shared" si="6"/>
        <v>5.0901899999999998</v>
      </c>
      <c r="J63" s="22">
        <f t="shared" si="6"/>
        <v>4.9942900000000003</v>
      </c>
      <c r="K63" s="22">
        <f t="shared" si="7"/>
        <v>4.8799299999999999</v>
      </c>
      <c r="L63" s="22">
        <f t="shared" si="7"/>
        <v>4.6923399999999997</v>
      </c>
      <c r="M63" s="22">
        <f t="shared" si="7"/>
        <v>4.1158000000000001</v>
      </c>
      <c r="N63" s="22">
        <f t="shared" si="7"/>
        <v>3.1713300000000002</v>
      </c>
    </row>
    <row r="64" spans="1:19" s="25" customFormat="1" ht="10.5" customHeight="1">
      <c r="A64" s="17">
        <f t="shared" si="5"/>
        <v>1.01E-2</v>
      </c>
      <c r="B64" s="35"/>
      <c r="C64" s="24">
        <f t="shared" si="8"/>
        <v>10</v>
      </c>
      <c r="D64" s="19">
        <f t="shared" si="6"/>
        <v>6.8079799999999997</v>
      </c>
      <c r="E64" s="19">
        <f t="shared" si="6"/>
        <v>5.6086999999999998</v>
      </c>
      <c r="F64" s="19">
        <f t="shared" si="6"/>
        <v>5.2997100000000001</v>
      </c>
      <c r="G64" s="19">
        <f t="shared" si="6"/>
        <v>5.2121199999999996</v>
      </c>
      <c r="H64" s="19">
        <f t="shared" si="6"/>
        <v>5.1168399999999998</v>
      </c>
      <c r="I64" s="19">
        <f t="shared" si="6"/>
        <v>5.0925599999999998</v>
      </c>
      <c r="J64" s="19">
        <f t="shared" si="6"/>
        <v>4.9966100000000004</v>
      </c>
      <c r="K64" s="19">
        <f t="shared" si="7"/>
        <v>4.8821899999999996</v>
      </c>
      <c r="L64" s="19">
        <f t="shared" si="7"/>
        <v>4.6945199999999998</v>
      </c>
      <c r="M64" s="19">
        <f t="shared" si="7"/>
        <v>4.1177099999999998</v>
      </c>
      <c r="N64" s="19">
        <f t="shared" si="7"/>
        <v>3.1728000000000001</v>
      </c>
    </row>
    <row r="65" spans="1:14" s="28" customFormat="1" ht="10.5" customHeight="1">
      <c r="A65" s="29">
        <f t="shared" si="5"/>
        <v>1.01E-2</v>
      </c>
      <c r="B65" s="36"/>
      <c r="C65" s="24">
        <f t="shared" si="8"/>
        <v>11</v>
      </c>
      <c r="D65" s="19">
        <f t="shared" ref="D65:J74" si="9">ROUND(100000*LVT/D$50*((1+D$51/100)^((DAYS360(D$45,$L$2)+$C65-1)/360)*((1+$A65)^(($C65-15)/30)))/100000,5)</f>
        <v>6.8113599999999996</v>
      </c>
      <c r="E65" s="19">
        <f t="shared" si="9"/>
        <v>5.6113400000000002</v>
      </c>
      <c r="F65" s="19">
        <f t="shared" si="9"/>
        <v>5.3021599999999998</v>
      </c>
      <c r="G65" s="19">
        <f t="shared" si="9"/>
        <v>5.2145400000000004</v>
      </c>
      <c r="H65" s="19">
        <f t="shared" si="9"/>
        <v>5.1192099999999998</v>
      </c>
      <c r="I65" s="19">
        <f t="shared" si="9"/>
        <v>5.0949200000000001</v>
      </c>
      <c r="J65" s="19">
        <f t="shared" si="9"/>
        <v>4.9989299999999997</v>
      </c>
      <c r="K65" s="19">
        <f t="shared" si="7"/>
        <v>4.8844599999999998</v>
      </c>
      <c r="L65" s="19">
        <f t="shared" si="7"/>
        <v>4.6966999999999999</v>
      </c>
      <c r="M65" s="19">
        <f t="shared" si="7"/>
        <v>4.1196200000000003</v>
      </c>
      <c r="N65" s="19">
        <f t="shared" si="7"/>
        <v>3.1742699999999999</v>
      </c>
    </row>
    <row r="66" spans="1:14" s="28" customFormat="1" ht="10.5" customHeight="1">
      <c r="A66" s="29">
        <f t="shared" si="5"/>
        <v>1.01E-2</v>
      </c>
      <c r="B66" s="36"/>
      <c r="C66" s="21">
        <f t="shared" si="8"/>
        <v>12</v>
      </c>
      <c r="D66" s="22">
        <f t="shared" si="9"/>
        <v>6.8147500000000001</v>
      </c>
      <c r="E66" s="22">
        <f t="shared" si="9"/>
        <v>5.6139799999999997</v>
      </c>
      <c r="F66" s="22">
        <f t="shared" si="9"/>
        <v>5.3046199999999999</v>
      </c>
      <c r="G66" s="22">
        <f t="shared" si="9"/>
        <v>5.2169600000000003</v>
      </c>
      <c r="H66" s="22">
        <f t="shared" si="9"/>
        <v>5.1215900000000003</v>
      </c>
      <c r="I66" s="22">
        <f t="shared" si="9"/>
        <v>5.0972799999999996</v>
      </c>
      <c r="J66" s="22">
        <f t="shared" si="9"/>
        <v>5.0012499999999998</v>
      </c>
      <c r="K66" s="22">
        <f t="shared" si="7"/>
        <v>4.88673</v>
      </c>
      <c r="L66" s="22">
        <f t="shared" si="7"/>
        <v>4.6988799999999999</v>
      </c>
      <c r="M66" s="22">
        <f t="shared" si="7"/>
        <v>4.1215299999999999</v>
      </c>
      <c r="N66" s="22">
        <f t="shared" si="7"/>
        <v>3.1757399999999998</v>
      </c>
    </row>
    <row r="67" spans="1:14" s="28" customFormat="1" ht="10.5" customHeight="1">
      <c r="A67" s="29">
        <f t="shared" si="5"/>
        <v>1.01E-2</v>
      </c>
      <c r="B67" s="36"/>
      <c r="C67" s="24">
        <f t="shared" si="8"/>
        <v>13</v>
      </c>
      <c r="D67" s="19">
        <f t="shared" si="9"/>
        <v>6.81813</v>
      </c>
      <c r="E67" s="19">
        <f t="shared" si="9"/>
        <v>5.6166200000000002</v>
      </c>
      <c r="F67" s="19">
        <f t="shared" si="9"/>
        <v>5.3070899999999996</v>
      </c>
      <c r="G67" s="19">
        <f t="shared" si="9"/>
        <v>5.2193800000000001</v>
      </c>
      <c r="H67" s="19">
        <f t="shared" si="9"/>
        <v>5.1239600000000003</v>
      </c>
      <c r="I67" s="19">
        <f t="shared" si="9"/>
        <v>5.0996499999999996</v>
      </c>
      <c r="J67" s="19">
        <f t="shared" si="9"/>
        <v>5.0035699999999999</v>
      </c>
      <c r="K67" s="19">
        <f t="shared" si="7"/>
        <v>4.8889899999999997</v>
      </c>
      <c r="L67" s="19">
        <f t="shared" si="7"/>
        <v>4.70106</v>
      </c>
      <c r="M67" s="19">
        <f t="shared" si="7"/>
        <v>4.1234500000000001</v>
      </c>
      <c r="N67" s="19">
        <f t="shared" si="7"/>
        <v>3.1772200000000002</v>
      </c>
    </row>
    <row r="68" spans="1:14" s="28" customFormat="1" ht="10.5" customHeight="1">
      <c r="A68" s="30">
        <f t="shared" si="5"/>
        <v>1.01E-2</v>
      </c>
      <c r="B68" s="36"/>
      <c r="C68" s="24">
        <f t="shared" si="8"/>
        <v>14</v>
      </c>
      <c r="D68" s="19">
        <f t="shared" si="9"/>
        <v>6.8215199999999996</v>
      </c>
      <c r="E68" s="19">
        <f t="shared" si="9"/>
        <v>5.6192599999999997</v>
      </c>
      <c r="F68" s="19">
        <f t="shared" si="9"/>
        <v>5.3095499999999998</v>
      </c>
      <c r="G68" s="19">
        <f t="shared" si="9"/>
        <v>5.2218</v>
      </c>
      <c r="H68" s="19">
        <f t="shared" si="9"/>
        <v>5.1263399999999999</v>
      </c>
      <c r="I68" s="19">
        <f t="shared" si="9"/>
        <v>5.1020099999999999</v>
      </c>
      <c r="J68" s="19">
        <f t="shared" si="9"/>
        <v>5.00589</v>
      </c>
      <c r="K68" s="19">
        <f t="shared" si="7"/>
        <v>4.8912599999999999</v>
      </c>
      <c r="L68" s="19">
        <f t="shared" si="7"/>
        <v>4.7032400000000001</v>
      </c>
      <c r="M68" s="19">
        <f t="shared" si="7"/>
        <v>4.1253599999999997</v>
      </c>
      <c r="N68" s="19">
        <f t="shared" si="7"/>
        <v>3.17869</v>
      </c>
    </row>
    <row r="69" spans="1:14" s="28" customFormat="1" ht="10.5" customHeight="1">
      <c r="A69" s="30">
        <f t="shared" si="5"/>
        <v>1.01E-2</v>
      </c>
      <c r="B69" s="36"/>
      <c r="C69" s="21">
        <f t="shared" si="8"/>
        <v>15</v>
      </c>
      <c r="D69" s="22">
        <f t="shared" si="9"/>
        <v>6.82491</v>
      </c>
      <c r="E69" s="22">
        <f t="shared" si="9"/>
        <v>5.6219099999999997</v>
      </c>
      <c r="F69" s="22">
        <f t="shared" si="9"/>
        <v>5.3120099999999999</v>
      </c>
      <c r="G69" s="22">
        <f t="shared" si="9"/>
        <v>5.2242199999999999</v>
      </c>
      <c r="H69" s="22">
        <f t="shared" si="9"/>
        <v>5.1287200000000004</v>
      </c>
      <c r="I69" s="22">
        <f t="shared" si="9"/>
        <v>5.1043799999999999</v>
      </c>
      <c r="J69" s="22">
        <f t="shared" si="9"/>
        <v>5.0082100000000001</v>
      </c>
      <c r="K69" s="22">
        <f t="shared" si="7"/>
        <v>4.8935300000000002</v>
      </c>
      <c r="L69" s="22">
        <f t="shared" si="7"/>
        <v>4.7054200000000002</v>
      </c>
      <c r="M69" s="22">
        <f t="shared" si="7"/>
        <v>4.1272700000000002</v>
      </c>
      <c r="N69" s="22">
        <f t="shared" si="7"/>
        <v>3.1801599999999999</v>
      </c>
    </row>
    <row r="70" spans="1:14" s="28" customFormat="1" ht="10.5" customHeight="1">
      <c r="A70" s="30">
        <f t="shared" si="5"/>
        <v>1.01E-2</v>
      </c>
      <c r="B70" s="36"/>
      <c r="C70" s="24">
        <f>C69+1</f>
        <v>16</v>
      </c>
      <c r="D70" s="19">
        <f t="shared" si="9"/>
        <v>6.8282999999999996</v>
      </c>
      <c r="E70" s="19">
        <f t="shared" si="9"/>
        <v>5.6245500000000002</v>
      </c>
      <c r="F70" s="19">
        <f t="shared" si="9"/>
        <v>5.3144799999999996</v>
      </c>
      <c r="G70" s="19">
        <f t="shared" si="9"/>
        <v>5.2266500000000002</v>
      </c>
      <c r="H70" s="19">
        <f t="shared" si="9"/>
        <v>5.1311</v>
      </c>
      <c r="I70" s="19">
        <f t="shared" si="9"/>
        <v>5.1067499999999999</v>
      </c>
      <c r="J70" s="19">
        <f t="shared" si="9"/>
        <v>5.0105399999999998</v>
      </c>
      <c r="K70" s="19">
        <f t="shared" si="7"/>
        <v>4.8958000000000004</v>
      </c>
      <c r="L70" s="19">
        <f t="shared" si="7"/>
        <v>4.7076000000000002</v>
      </c>
      <c r="M70" s="19">
        <f t="shared" si="7"/>
        <v>4.1291900000000004</v>
      </c>
      <c r="N70" s="19">
        <f t="shared" si="7"/>
        <v>3.1816399999999998</v>
      </c>
    </row>
    <row r="71" spans="1:14" s="28" customFormat="1" ht="10.5" customHeight="1">
      <c r="A71" s="30">
        <f t="shared" si="5"/>
        <v>1.01E-2</v>
      </c>
      <c r="B71" s="36"/>
      <c r="C71" s="24">
        <f t="shared" si="8"/>
        <v>17</v>
      </c>
      <c r="D71" s="19">
        <f t="shared" si="9"/>
        <v>6.8316999999999997</v>
      </c>
      <c r="E71" s="19">
        <f t="shared" si="9"/>
        <v>5.6272000000000002</v>
      </c>
      <c r="F71" s="19">
        <f t="shared" si="9"/>
        <v>5.3169399999999998</v>
      </c>
      <c r="G71" s="19">
        <f t="shared" si="9"/>
        <v>5.2290700000000001</v>
      </c>
      <c r="H71" s="19">
        <f t="shared" si="9"/>
        <v>5.1334799999999996</v>
      </c>
      <c r="I71" s="19">
        <f t="shared" si="9"/>
        <v>5.1091199999999999</v>
      </c>
      <c r="J71" s="19">
        <f t="shared" si="9"/>
        <v>5.0128599999999999</v>
      </c>
      <c r="K71" s="19">
        <f t="shared" si="7"/>
        <v>4.8980699999999997</v>
      </c>
      <c r="L71" s="19">
        <f t="shared" si="7"/>
        <v>4.7097899999999999</v>
      </c>
      <c r="M71" s="19">
        <f t="shared" si="7"/>
        <v>4.1311</v>
      </c>
      <c r="N71" s="19">
        <f t="shared" si="7"/>
        <v>3.1831200000000002</v>
      </c>
    </row>
    <row r="72" spans="1:14" s="28" customFormat="1" ht="10.5" customHeight="1">
      <c r="A72" s="30">
        <f t="shared" si="5"/>
        <v>1.01E-2</v>
      </c>
      <c r="B72" s="36"/>
      <c r="C72" s="21">
        <f t="shared" si="8"/>
        <v>18</v>
      </c>
      <c r="D72" s="22">
        <f t="shared" si="9"/>
        <v>6.8350900000000001</v>
      </c>
      <c r="E72" s="22">
        <f t="shared" si="9"/>
        <v>5.6298500000000002</v>
      </c>
      <c r="F72" s="22">
        <f t="shared" si="9"/>
        <v>5.3194100000000004</v>
      </c>
      <c r="G72" s="22">
        <f t="shared" si="9"/>
        <v>5.2314999999999996</v>
      </c>
      <c r="H72" s="22">
        <f t="shared" si="9"/>
        <v>5.1358600000000001</v>
      </c>
      <c r="I72" s="22">
        <f t="shared" si="9"/>
        <v>5.1114899999999999</v>
      </c>
      <c r="J72" s="22">
        <f t="shared" si="9"/>
        <v>5.0151899999999996</v>
      </c>
      <c r="K72" s="22">
        <f t="shared" si="7"/>
        <v>4.9003500000000004</v>
      </c>
      <c r="L72" s="22">
        <f t="shared" si="7"/>
        <v>4.71197</v>
      </c>
      <c r="M72" s="22">
        <f t="shared" si="7"/>
        <v>4.1330200000000001</v>
      </c>
      <c r="N72" s="22">
        <f t="shared" si="7"/>
        <v>3.18459</v>
      </c>
    </row>
    <row r="73" spans="1:14" s="28" customFormat="1" ht="10.5" customHeight="1">
      <c r="A73" s="30">
        <f t="shared" si="5"/>
        <v>1.01E-2</v>
      </c>
      <c r="B73" s="36"/>
      <c r="C73" s="24">
        <f t="shared" si="8"/>
        <v>19</v>
      </c>
      <c r="D73" s="19">
        <f t="shared" si="9"/>
        <v>6.8384900000000002</v>
      </c>
      <c r="E73" s="19">
        <f t="shared" si="9"/>
        <v>5.6325000000000003</v>
      </c>
      <c r="F73" s="19">
        <f t="shared" si="9"/>
        <v>5.3218800000000002</v>
      </c>
      <c r="G73" s="19">
        <f t="shared" si="9"/>
        <v>5.23393</v>
      </c>
      <c r="H73" s="19">
        <f t="shared" si="9"/>
        <v>5.1382500000000002</v>
      </c>
      <c r="I73" s="19">
        <f t="shared" si="9"/>
        <v>5.1138599999999999</v>
      </c>
      <c r="J73" s="19">
        <f t="shared" si="9"/>
        <v>5.0175099999999997</v>
      </c>
      <c r="K73" s="19">
        <f t="shared" si="7"/>
        <v>4.9026199999999998</v>
      </c>
      <c r="L73" s="19">
        <f t="shared" si="7"/>
        <v>4.7141599999999997</v>
      </c>
      <c r="M73" s="19">
        <f t="shared" si="7"/>
        <v>4.1349400000000003</v>
      </c>
      <c r="N73" s="19">
        <f t="shared" si="7"/>
        <v>3.18607</v>
      </c>
    </row>
    <row r="74" spans="1:14" s="28" customFormat="1" ht="10.5" customHeight="1">
      <c r="A74" s="30">
        <f t="shared" si="5"/>
        <v>1.01E-2</v>
      </c>
      <c r="B74" s="36"/>
      <c r="C74" s="24">
        <f t="shared" si="8"/>
        <v>20</v>
      </c>
      <c r="D74" s="19">
        <f t="shared" si="9"/>
        <v>6.8418900000000002</v>
      </c>
      <c r="E74" s="19">
        <f t="shared" si="9"/>
        <v>5.6351500000000003</v>
      </c>
      <c r="F74" s="19">
        <f t="shared" si="9"/>
        <v>5.3243499999999999</v>
      </c>
      <c r="G74" s="19">
        <f t="shared" si="9"/>
        <v>5.2363499999999998</v>
      </c>
      <c r="H74" s="19">
        <f t="shared" si="9"/>
        <v>5.1406299999999998</v>
      </c>
      <c r="I74" s="19">
        <f t="shared" si="9"/>
        <v>5.1162299999999998</v>
      </c>
      <c r="J74" s="19">
        <f t="shared" si="9"/>
        <v>5.0198400000000003</v>
      </c>
      <c r="K74" s="19">
        <f t="shared" si="7"/>
        <v>4.90489</v>
      </c>
      <c r="L74" s="19">
        <f t="shared" si="7"/>
        <v>4.7163500000000003</v>
      </c>
      <c r="M74" s="19">
        <f t="shared" si="7"/>
        <v>4.1368600000000004</v>
      </c>
      <c r="N74" s="19">
        <f t="shared" si="7"/>
        <v>3.1875499999999999</v>
      </c>
    </row>
    <row r="75" spans="1:14" s="28" customFormat="1" ht="10.5" customHeight="1">
      <c r="A75" s="30">
        <f t="shared" si="5"/>
        <v>1.01E-2</v>
      </c>
      <c r="B75" s="36"/>
      <c r="C75" s="21">
        <f t="shared" si="8"/>
        <v>21</v>
      </c>
      <c r="D75" s="22">
        <f t="shared" ref="D75:J82" si="10">ROUND(100000*LVT/D$50*((1+D$51/100)^((DAYS360(D$45,$L$2)+$C75-1)/360)*((1+$A75)^(($C75-15)/30)))/100000,5)</f>
        <v>6.8452900000000003</v>
      </c>
      <c r="E75" s="22">
        <f t="shared" si="10"/>
        <v>5.6378000000000004</v>
      </c>
      <c r="F75" s="22">
        <f t="shared" si="10"/>
        <v>5.3268199999999997</v>
      </c>
      <c r="G75" s="22">
        <f t="shared" si="10"/>
        <v>5.2387800000000002</v>
      </c>
      <c r="H75" s="22">
        <f t="shared" si="10"/>
        <v>5.1430100000000003</v>
      </c>
      <c r="I75" s="22">
        <f t="shared" si="10"/>
        <v>5.1186100000000003</v>
      </c>
      <c r="J75" s="22">
        <f t="shared" si="10"/>
        <v>5.02217</v>
      </c>
      <c r="K75" s="22">
        <f t="shared" si="7"/>
        <v>4.9071699999999998</v>
      </c>
      <c r="L75" s="22">
        <f t="shared" si="7"/>
        <v>4.71854</v>
      </c>
      <c r="M75" s="22">
        <f t="shared" si="7"/>
        <v>4.1387799999999997</v>
      </c>
      <c r="N75" s="22">
        <f t="shared" si="7"/>
        <v>3.1890299999999998</v>
      </c>
    </row>
    <row r="76" spans="1:14" s="28" customFormat="1" ht="10.5" customHeight="1">
      <c r="A76" s="30">
        <f t="shared" si="5"/>
        <v>1.01E-2</v>
      </c>
      <c r="B76" s="36"/>
      <c r="C76" s="24">
        <f t="shared" si="8"/>
        <v>22</v>
      </c>
      <c r="D76" s="19">
        <f t="shared" si="10"/>
        <v>6.8486900000000004</v>
      </c>
      <c r="E76" s="19">
        <f t="shared" si="10"/>
        <v>5.6404500000000004</v>
      </c>
      <c r="F76" s="19">
        <f t="shared" si="10"/>
        <v>5.3292900000000003</v>
      </c>
      <c r="G76" s="19">
        <f t="shared" si="10"/>
        <v>5.2412099999999997</v>
      </c>
      <c r="H76" s="19">
        <f t="shared" si="10"/>
        <v>5.1454000000000004</v>
      </c>
      <c r="I76" s="19">
        <f t="shared" si="10"/>
        <v>5.1209800000000003</v>
      </c>
      <c r="J76" s="19">
        <f t="shared" si="10"/>
        <v>5.0244999999999997</v>
      </c>
      <c r="K76" s="19">
        <f t="shared" si="7"/>
        <v>4.9094499999999996</v>
      </c>
      <c r="L76" s="19">
        <f t="shared" si="7"/>
        <v>4.7207299999999996</v>
      </c>
      <c r="M76" s="19">
        <f t="shared" si="7"/>
        <v>4.1406999999999998</v>
      </c>
      <c r="N76" s="19">
        <f t="shared" si="7"/>
        <v>3.1905100000000002</v>
      </c>
    </row>
    <row r="77" spans="1:14" s="28" customFormat="1" ht="10.5" customHeight="1">
      <c r="A77" s="30">
        <f t="shared" si="5"/>
        <v>1.01E-2</v>
      </c>
      <c r="B77" s="36"/>
      <c r="C77" s="24">
        <f t="shared" si="8"/>
        <v>23</v>
      </c>
      <c r="D77" s="19">
        <f t="shared" si="10"/>
        <v>6.8520899999999996</v>
      </c>
      <c r="E77" s="19">
        <f t="shared" si="10"/>
        <v>5.6431100000000001</v>
      </c>
      <c r="F77" s="19">
        <f t="shared" si="10"/>
        <v>5.3317600000000001</v>
      </c>
      <c r="G77" s="19">
        <f t="shared" si="10"/>
        <v>5.2436499999999997</v>
      </c>
      <c r="H77" s="19">
        <f t="shared" si="10"/>
        <v>5.1477899999999996</v>
      </c>
      <c r="I77" s="19">
        <f t="shared" si="10"/>
        <v>5.1233599999999999</v>
      </c>
      <c r="J77" s="19">
        <f t="shared" si="10"/>
        <v>5.0268300000000004</v>
      </c>
      <c r="K77" s="19">
        <f t="shared" si="7"/>
        <v>4.9117199999999999</v>
      </c>
      <c r="L77" s="19">
        <f t="shared" si="7"/>
        <v>4.7229200000000002</v>
      </c>
      <c r="M77" s="19">
        <f t="shared" si="7"/>
        <v>4.14262</v>
      </c>
      <c r="N77" s="19">
        <f t="shared" si="7"/>
        <v>3.1919900000000001</v>
      </c>
    </row>
    <row r="78" spans="1:14" s="28" customFormat="1" ht="10.5" customHeight="1">
      <c r="A78" s="30">
        <f t="shared" si="5"/>
        <v>1.01E-2</v>
      </c>
      <c r="B78" s="36"/>
      <c r="C78" s="21">
        <f t="shared" si="8"/>
        <v>24</v>
      </c>
      <c r="D78" s="22">
        <f t="shared" si="10"/>
        <v>6.8555000000000001</v>
      </c>
      <c r="E78" s="22">
        <f t="shared" si="10"/>
        <v>5.6457600000000001</v>
      </c>
      <c r="F78" s="22">
        <f t="shared" si="10"/>
        <v>5.3342400000000003</v>
      </c>
      <c r="G78" s="22">
        <f t="shared" si="10"/>
        <v>5.2460800000000001</v>
      </c>
      <c r="H78" s="22">
        <f t="shared" si="10"/>
        <v>5.1501799999999998</v>
      </c>
      <c r="I78" s="22">
        <f t="shared" si="10"/>
        <v>5.1257400000000004</v>
      </c>
      <c r="J78" s="22">
        <f t="shared" si="10"/>
        <v>5.0291699999999997</v>
      </c>
      <c r="K78" s="22">
        <f t="shared" si="7"/>
        <v>4.9139999999999997</v>
      </c>
      <c r="L78" s="22">
        <f t="shared" si="7"/>
        <v>4.7251099999999999</v>
      </c>
      <c r="M78" s="22">
        <f t="shared" si="7"/>
        <v>4.1445400000000001</v>
      </c>
      <c r="N78" s="22">
        <f t="shared" si="7"/>
        <v>3.19347</v>
      </c>
    </row>
    <row r="79" spans="1:14" s="28" customFormat="1" ht="10.5" customHeight="1">
      <c r="A79" s="30">
        <f t="shared" si="5"/>
        <v>1.01E-2</v>
      </c>
      <c r="B79" s="36"/>
      <c r="C79" s="24">
        <f t="shared" si="8"/>
        <v>25</v>
      </c>
      <c r="D79" s="19">
        <f t="shared" si="10"/>
        <v>6.8589000000000002</v>
      </c>
      <c r="E79" s="19">
        <f t="shared" si="10"/>
        <v>5.6484199999999998</v>
      </c>
      <c r="F79" s="19">
        <f t="shared" si="10"/>
        <v>5.3367100000000001</v>
      </c>
      <c r="G79" s="19">
        <f t="shared" si="10"/>
        <v>5.2485099999999996</v>
      </c>
      <c r="H79" s="19">
        <f t="shared" si="10"/>
        <v>5.1525699999999999</v>
      </c>
      <c r="I79" s="19">
        <f t="shared" si="10"/>
        <v>5.1281100000000004</v>
      </c>
      <c r="J79" s="19">
        <f t="shared" si="10"/>
        <v>5.0315000000000003</v>
      </c>
      <c r="K79" s="19">
        <f t="shared" si="7"/>
        <v>4.9162800000000004</v>
      </c>
      <c r="L79" s="19">
        <f t="shared" si="7"/>
        <v>4.7272999999999996</v>
      </c>
      <c r="M79" s="19">
        <f t="shared" si="7"/>
        <v>4.1464600000000003</v>
      </c>
      <c r="N79" s="19">
        <f t="shared" si="7"/>
        <v>3.19495</v>
      </c>
    </row>
    <row r="80" spans="1:14" s="28" customFormat="1" ht="10.5" customHeight="1">
      <c r="A80" s="30">
        <f t="shared" si="5"/>
        <v>1.01E-2</v>
      </c>
      <c r="B80" s="36"/>
      <c r="C80" s="24">
        <f t="shared" si="8"/>
        <v>26</v>
      </c>
      <c r="D80" s="19">
        <f t="shared" si="10"/>
        <v>6.8623099999999999</v>
      </c>
      <c r="E80" s="19">
        <f t="shared" si="10"/>
        <v>5.6510800000000003</v>
      </c>
      <c r="F80" s="19">
        <f t="shared" si="10"/>
        <v>5.3391900000000003</v>
      </c>
      <c r="G80" s="19">
        <f t="shared" si="10"/>
        <v>5.2509499999999996</v>
      </c>
      <c r="H80" s="19">
        <f t="shared" si="10"/>
        <v>5.15496</v>
      </c>
      <c r="I80" s="19">
        <f t="shared" si="10"/>
        <v>5.13049</v>
      </c>
      <c r="J80" s="19">
        <f t="shared" si="10"/>
        <v>5.03383</v>
      </c>
      <c r="K80" s="19">
        <f t="shared" si="7"/>
        <v>4.9185699999999999</v>
      </c>
      <c r="L80" s="19">
        <f t="shared" si="7"/>
        <v>4.7294900000000002</v>
      </c>
      <c r="M80" s="19">
        <f t="shared" si="7"/>
        <v>4.14839</v>
      </c>
      <c r="N80" s="19">
        <f t="shared" si="7"/>
        <v>3.1964299999999999</v>
      </c>
    </row>
    <row r="81" spans="1:14" s="28" customFormat="1" ht="10.5" customHeight="1">
      <c r="A81" s="30">
        <f t="shared" si="5"/>
        <v>1.01E-2</v>
      </c>
      <c r="B81" s="36"/>
      <c r="C81" s="21">
        <f t="shared" si="8"/>
        <v>27</v>
      </c>
      <c r="D81" s="22">
        <f t="shared" si="10"/>
        <v>6.8657199999999996</v>
      </c>
      <c r="E81" s="22">
        <f t="shared" si="10"/>
        <v>5.65374</v>
      </c>
      <c r="F81" s="22">
        <f t="shared" si="10"/>
        <v>5.3416600000000001</v>
      </c>
      <c r="G81" s="22">
        <f t="shared" si="10"/>
        <v>5.2533899999999996</v>
      </c>
      <c r="H81" s="22">
        <f t="shared" si="10"/>
        <v>5.1573500000000001</v>
      </c>
      <c r="I81" s="22">
        <f t="shared" si="10"/>
        <v>5.1328699999999996</v>
      </c>
      <c r="J81" s="22">
        <f t="shared" si="10"/>
        <v>5.0361700000000003</v>
      </c>
      <c r="K81" s="22">
        <f t="shared" si="7"/>
        <v>4.9208499999999997</v>
      </c>
      <c r="L81" s="22">
        <f t="shared" si="7"/>
        <v>4.7316900000000004</v>
      </c>
      <c r="M81" s="22">
        <f t="shared" si="7"/>
        <v>4.1503100000000002</v>
      </c>
      <c r="N81" s="22">
        <f t="shared" si="7"/>
        <v>3.1979199999999999</v>
      </c>
    </row>
    <row r="82" spans="1:14" s="28" customFormat="1" ht="10.5" customHeight="1">
      <c r="A82" s="30">
        <f t="shared" si="5"/>
        <v>1.01E-2</v>
      </c>
      <c r="B82" s="36"/>
      <c r="C82" s="24">
        <f t="shared" si="8"/>
        <v>28</v>
      </c>
      <c r="D82" s="19">
        <f t="shared" si="10"/>
        <v>6.8691300000000002</v>
      </c>
      <c r="E82" s="19">
        <f t="shared" si="10"/>
        <v>5.6563999999999997</v>
      </c>
      <c r="F82" s="19">
        <f t="shared" si="10"/>
        <v>5.3441400000000003</v>
      </c>
      <c r="G82" s="19">
        <f t="shared" si="10"/>
        <v>5.2558199999999999</v>
      </c>
      <c r="H82" s="19">
        <f t="shared" si="10"/>
        <v>5.1597400000000002</v>
      </c>
      <c r="I82" s="19">
        <f t="shared" si="10"/>
        <v>5.1352599999999997</v>
      </c>
      <c r="J82" s="19">
        <f t="shared" si="10"/>
        <v>5.0385099999999996</v>
      </c>
      <c r="K82" s="19">
        <f t="shared" si="7"/>
        <v>4.9231299999999996</v>
      </c>
      <c r="L82" s="19">
        <f t="shared" si="7"/>
        <v>4.7338800000000001</v>
      </c>
      <c r="M82" s="19">
        <f t="shared" si="7"/>
        <v>4.1522399999999999</v>
      </c>
      <c r="N82" s="19">
        <f t="shared" si="7"/>
        <v>3.1993999999999998</v>
      </c>
    </row>
    <row r="83" spans="1:14" s="25" customFormat="1" ht="10.5" customHeight="1">
      <c r="B83" s="35"/>
      <c r="C83" s="24"/>
      <c r="D83" s="32"/>
      <c r="E83" s="32"/>
      <c r="F83" s="32"/>
      <c r="G83" s="32"/>
      <c r="H83" s="32"/>
      <c r="I83" s="32"/>
      <c r="J83" s="32"/>
      <c r="K83" s="32"/>
      <c r="L83" s="32"/>
      <c r="M83" s="32"/>
    </row>
    <row r="84" spans="1:14" s="25" customFormat="1" ht="10.5" customHeight="1">
      <c r="B84" s="35"/>
      <c r="C84" s="24"/>
      <c r="D84" s="32"/>
      <c r="E84" s="32"/>
      <c r="F84" s="32"/>
      <c r="G84" s="32"/>
      <c r="H84" s="32"/>
      <c r="I84" s="32"/>
      <c r="J84" s="32"/>
      <c r="K84" s="32"/>
      <c r="L84" s="32"/>
      <c r="M84" s="32"/>
    </row>
  </sheetData>
  <printOptions horizontalCentered="1" verticalCentered="1"/>
  <pageMargins left="0.51181102362204722" right="0.51181102362204722" top="0.49" bottom="0.64" header="0.37" footer="0.34"/>
  <pageSetup paperSize="9" scale="95" orientation="landscape" horizontalDpi="4294967292" verticalDpi="200" r:id="rId1"/>
  <headerFooter alignWithMargins="0">
    <oddFooter>&amp;C&amp;"Times New Roman,Regular"Blaðsíða&amp;"Helv,Regular" &amp;"Times New Roman,Regular"&amp;P af &amp;N</oddFooter>
  </headerFooter>
  <legacyDrawing r:id="rId2"/>
  <oleObjects>
    <oleObject progId="Paint.Picture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Verð mars 2012</vt:lpstr>
      <vt:lpstr>Dags_visit_naest</vt:lpstr>
      <vt:lpstr>LVT</vt:lpstr>
      <vt:lpstr>NVT</vt:lpstr>
      <vt:lpstr>'Verð mars 2012'!Print_Area</vt:lpstr>
      <vt:lpstr>'Verð mars 2012'!Print_Titles</vt:lpstr>
      <vt:lpstr>Verdb_raun</vt:lpstr>
      <vt:lpstr>verdbspa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</dc:creator>
  <cp:lastModifiedBy>stella</cp:lastModifiedBy>
  <dcterms:created xsi:type="dcterms:W3CDTF">2012-02-27T08:44:00Z</dcterms:created>
  <dcterms:modified xsi:type="dcterms:W3CDTF">2012-02-27T08:44:46Z</dcterms:modified>
</cp:coreProperties>
</file>