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165" windowWidth="15120" windowHeight="6240" activeTab="1"/>
  </bookViews>
  <sheets>
    <sheet name="Forsendur" sheetId="2" r:id="rId1"/>
    <sheet name="Verð apríl 2013" sheetId="1" r:id="rId2"/>
  </sheets>
  <definedNames>
    <definedName name="Dags_visit_naest">'Verð apríl 2013'!$A$14</definedName>
    <definedName name="LVT">'Verð apríl 2013'!$C$9</definedName>
    <definedName name="NVT">'Verð apríl 2013'!$C$10</definedName>
    <definedName name="NvtNæstaMánaðar">Forsendur!$D$4</definedName>
    <definedName name="NvtÞessaMánaðar">Forsendur!$C$4</definedName>
    <definedName name="_xlnm.Print_Area" localSheetId="1">'Verð apríl 2013'!$B$7:$N$44,'Verð apríl 2013'!$B$46:$N$82</definedName>
    <definedName name="_xlnm.Print_Titles" localSheetId="1">'Verð apríl 2013'!$1:$5</definedName>
    <definedName name="TABLE" localSheetId="0">Forsendur!#REF!</definedName>
    <definedName name="TABLE_2" localSheetId="0">Forsendur!#REF!</definedName>
    <definedName name="Verdb_raun">'Verð apríl 2013'!$C$14</definedName>
    <definedName name="verdbspa">'Verð apríl 2013'!$C$13</definedName>
    <definedName name="VerðBólgaMánaðarins">Forsendur!$D$6</definedName>
    <definedName name="VerðBólguSpáSeðlabanka">Forsendur!$C$6</definedName>
  </definedNames>
  <calcPr calcId="144525"/>
</workbook>
</file>

<file path=xl/calcChain.xml><?xml version="1.0" encoding="utf-8"?>
<calcChain xmlns="http://schemas.openxmlformats.org/spreadsheetml/2006/main">
  <c r="D8" i="2" l="1"/>
  <c r="D5" i="2"/>
  <c r="D6" i="2" l="1"/>
  <c r="C5" i="2"/>
  <c r="C7" i="2" l="1"/>
  <c r="H1" i="1" l="1"/>
  <c r="L2" i="1" l="1"/>
  <c r="C6" i="2" l="1"/>
  <c r="C10" i="1" l="1"/>
  <c r="D7" i="2" l="1"/>
  <c r="C13" i="1"/>
  <c r="A14" i="1"/>
  <c r="B27" i="2"/>
  <c r="B26" i="2"/>
  <c r="B25" i="2"/>
  <c r="B24" i="2"/>
  <c r="B23" i="2"/>
  <c r="B22" i="2"/>
  <c r="B21" i="2"/>
  <c r="B20" i="2"/>
  <c r="B19" i="2"/>
  <c r="B18" i="2"/>
  <c r="B17" i="2"/>
  <c r="B16" i="2"/>
  <c r="C9" i="1"/>
  <c r="C14" i="1"/>
  <c r="C53" i="1" s="1"/>
  <c r="C17" i="1"/>
  <c r="C18" i="1" s="1"/>
  <c r="C56" i="1"/>
  <c r="C57" i="1" s="1"/>
  <c r="L4" i="1"/>
  <c r="J4" i="1"/>
  <c r="J3" i="1"/>
  <c r="I1" i="1"/>
  <c r="C49" i="1"/>
  <c r="C48" i="1"/>
  <c r="B55" i="1"/>
  <c r="C52" i="1" l="1"/>
  <c r="F3" i="1"/>
  <c r="D4" i="1"/>
  <c r="A56" i="1"/>
  <c r="H56" i="1" s="1"/>
  <c r="A55" i="1"/>
  <c r="G55" i="1" s="1"/>
  <c r="B14" i="1"/>
  <c r="B53" i="1" s="1"/>
  <c r="A17" i="1"/>
  <c r="N17" i="1" s="1"/>
  <c r="C19" i="1"/>
  <c r="A18" i="1"/>
  <c r="F18" i="1" s="1"/>
  <c r="C58" i="1"/>
  <c r="A57" i="1"/>
  <c r="A16" i="1"/>
  <c r="J16" i="1" s="1"/>
  <c r="L16" i="1" l="1"/>
  <c r="L55" i="1"/>
  <c r="N55" i="1"/>
  <c r="J55" i="1"/>
  <c r="M56" i="1"/>
  <c r="N56" i="1"/>
  <c r="I16" i="1"/>
  <c r="L56" i="1"/>
  <c r="K55" i="1"/>
  <c r="D16" i="1"/>
  <c r="H16" i="1"/>
  <c r="K56" i="1"/>
  <c r="M55" i="1"/>
  <c r="M57" i="1"/>
  <c r="L57" i="1"/>
  <c r="K57" i="1"/>
  <c r="N57" i="1"/>
  <c r="F16" i="1"/>
  <c r="L18" i="1"/>
  <c r="G17" i="1"/>
  <c r="F57" i="1"/>
  <c r="L17" i="1"/>
  <c r="F56" i="1"/>
  <c r="M16" i="1"/>
  <c r="J18" i="1"/>
  <c r="E17" i="1"/>
  <c r="D57" i="1"/>
  <c r="G18" i="1"/>
  <c r="H55" i="1"/>
  <c r="N16" i="1"/>
  <c r="K17" i="1"/>
  <c r="J57" i="1"/>
  <c r="E56" i="1"/>
  <c r="E18" i="1"/>
  <c r="J56" i="1"/>
  <c r="F55" i="1"/>
  <c r="N18" i="1"/>
  <c r="I17" i="1"/>
  <c r="H57" i="1"/>
  <c r="K18" i="1"/>
  <c r="F17" i="1"/>
  <c r="E57" i="1"/>
  <c r="G16" i="1"/>
  <c r="D18" i="1"/>
  <c r="I56" i="1"/>
  <c r="E55" i="1"/>
  <c r="I18" i="1"/>
  <c r="D17" i="1"/>
  <c r="E16" i="1"/>
  <c r="M17" i="1"/>
  <c r="G56" i="1"/>
  <c r="J17" i="1"/>
  <c r="I57" i="1"/>
  <c r="D56" i="1"/>
  <c r="K16" i="1"/>
  <c r="H18" i="1"/>
  <c r="D55" i="1"/>
  <c r="I55" i="1"/>
  <c r="M18" i="1"/>
  <c r="H17" i="1"/>
  <c r="G57" i="1"/>
  <c r="A19" i="1"/>
  <c r="C20" i="1"/>
  <c r="C59" i="1"/>
  <c r="A58" i="1"/>
  <c r="N58" i="1" s="1"/>
  <c r="M58" i="1" l="1"/>
  <c r="L58" i="1"/>
  <c r="K58" i="1"/>
  <c r="E58" i="1"/>
  <c r="G58" i="1"/>
  <c r="H58" i="1"/>
  <c r="J58" i="1"/>
  <c r="D58" i="1"/>
  <c r="F58" i="1"/>
  <c r="I58" i="1"/>
  <c r="H19" i="1"/>
  <c r="K19" i="1"/>
  <c r="M19" i="1"/>
  <c r="D19" i="1"/>
  <c r="G19" i="1"/>
  <c r="N19" i="1"/>
  <c r="I19" i="1"/>
  <c r="J19" i="1"/>
  <c r="E19" i="1"/>
  <c r="L19" i="1"/>
  <c r="F19" i="1"/>
  <c r="C60" i="1"/>
  <c r="A59" i="1"/>
  <c r="K59" i="1" s="1"/>
  <c r="C21" i="1"/>
  <c r="A20" i="1"/>
  <c r="L59" i="1" l="1"/>
  <c r="N59" i="1"/>
  <c r="M59" i="1"/>
  <c r="M20" i="1"/>
  <c r="G20" i="1"/>
  <c r="I20" i="1"/>
  <c r="L20" i="1"/>
  <c r="N20" i="1"/>
  <c r="E20" i="1"/>
  <c r="H20" i="1"/>
  <c r="J20" i="1"/>
  <c r="D20" i="1"/>
  <c r="K20" i="1"/>
  <c r="F20" i="1"/>
  <c r="G59" i="1"/>
  <c r="J59" i="1"/>
  <c r="F59" i="1"/>
  <c r="H59" i="1"/>
  <c r="I59" i="1"/>
  <c r="D59" i="1"/>
  <c r="E59" i="1"/>
  <c r="A21" i="1"/>
  <c r="C22" i="1"/>
  <c r="C61" i="1"/>
  <c r="A60" i="1"/>
  <c r="L60" i="1" s="1"/>
  <c r="K60" i="1" l="1"/>
  <c r="N60" i="1"/>
  <c r="M60" i="1"/>
  <c r="E21" i="1"/>
  <c r="L21" i="1"/>
  <c r="G21" i="1"/>
  <c r="N21" i="1"/>
  <c r="H21" i="1"/>
  <c r="J21" i="1"/>
  <c r="M21" i="1"/>
  <c r="D21" i="1"/>
  <c r="F21" i="1"/>
  <c r="I21" i="1"/>
  <c r="K21" i="1"/>
  <c r="F60" i="1"/>
  <c r="H60" i="1"/>
  <c r="D60" i="1"/>
  <c r="G60" i="1"/>
  <c r="I60" i="1"/>
  <c r="J60" i="1"/>
  <c r="E60" i="1"/>
  <c r="C62" i="1"/>
  <c r="A61" i="1"/>
  <c r="M61" i="1" s="1"/>
  <c r="C23" i="1"/>
  <c r="A22" i="1"/>
  <c r="K61" i="1" l="1"/>
  <c r="L61" i="1"/>
  <c r="N61" i="1"/>
  <c r="G22" i="1"/>
  <c r="J22" i="1"/>
  <c r="L22" i="1"/>
  <c r="F22" i="1"/>
  <c r="M22" i="1"/>
  <c r="H22" i="1"/>
  <c r="I22" i="1"/>
  <c r="D22" i="1"/>
  <c r="K22" i="1"/>
  <c r="N22" i="1"/>
  <c r="E22" i="1"/>
  <c r="D61" i="1"/>
  <c r="F61" i="1"/>
  <c r="G61" i="1"/>
  <c r="I61" i="1"/>
  <c r="E61" i="1"/>
  <c r="H61" i="1"/>
  <c r="J61" i="1"/>
  <c r="A23" i="1"/>
  <c r="C24" i="1"/>
  <c r="A62" i="1"/>
  <c r="K62" i="1" s="1"/>
  <c r="C63" i="1"/>
  <c r="N62" i="1" l="1"/>
  <c r="M62" i="1"/>
  <c r="L62" i="1"/>
  <c r="L23" i="1"/>
  <c r="F23" i="1"/>
  <c r="H23" i="1"/>
  <c r="K23" i="1"/>
  <c r="M23" i="1"/>
  <c r="D23" i="1"/>
  <c r="G23" i="1"/>
  <c r="N23" i="1"/>
  <c r="I23" i="1"/>
  <c r="J23" i="1"/>
  <c r="E23" i="1"/>
  <c r="F62" i="1"/>
  <c r="I62" i="1"/>
  <c r="E62" i="1"/>
  <c r="G62" i="1"/>
  <c r="H62" i="1"/>
  <c r="J62" i="1"/>
  <c r="D62" i="1"/>
  <c r="C25" i="1"/>
  <c r="A24" i="1"/>
  <c r="C64" i="1"/>
  <c r="A63" i="1"/>
  <c r="M63" i="1" s="1"/>
  <c r="K63" i="1" l="1"/>
  <c r="L63" i="1"/>
  <c r="N63" i="1"/>
  <c r="E63" i="1"/>
  <c r="G63" i="1"/>
  <c r="J63" i="1"/>
  <c r="F63" i="1"/>
  <c r="H63" i="1"/>
  <c r="I63" i="1"/>
  <c r="D63" i="1"/>
  <c r="D24" i="1"/>
  <c r="K24" i="1"/>
  <c r="F24" i="1"/>
  <c r="M24" i="1"/>
  <c r="G24" i="1"/>
  <c r="I24" i="1"/>
  <c r="L24" i="1"/>
  <c r="N24" i="1"/>
  <c r="E24" i="1"/>
  <c r="H24" i="1"/>
  <c r="J24" i="1"/>
  <c r="A64" i="1"/>
  <c r="M64" i="1" s="1"/>
  <c r="C65" i="1"/>
  <c r="A25" i="1"/>
  <c r="C26" i="1"/>
  <c r="L64" i="1" l="1"/>
  <c r="K64" i="1"/>
  <c r="N64" i="1"/>
  <c r="F25" i="1"/>
  <c r="I25" i="1"/>
  <c r="K25" i="1"/>
  <c r="E25" i="1"/>
  <c r="L25" i="1"/>
  <c r="G25" i="1"/>
  <c r="N25" i="1"/>
  <c r="H25" i="1"/>
  <c r="J25" i="1"/>
  <c r="M25" i="1"/>
  <c r="D25" i="1"/>
  <c r="J64" i="1"/>
  <c r="E64" i="1"/>
  <c r="F64" i="1"/>
  <c r="H64" i="1"/>
  <c r="D64" i="1"/>
  <c r="G64" i="1"/>
  <c r="I64" i="1"/>
  <c r="C66" i="1"/>
  <c r="A65" i="1"/>
  <c r="M65" i="1" s="1"/>
  <c r="C27" i="1"/>
  <c r="A26" i="1"/>
  <c r="K65" i="1" l="1"/>
  <c r="L65" i="1"/>
  <c r="N65" i="1"/>
  <c r="K26" i="1"/>
  <c r="N26" i="1"/>
  <c r="E26" i="1"/>
  <c r="G26" i="1"/>
  <c r="J26" i="1"/>
  <c r="L26" i="1"/>
  <c r="F26" i="1"/>
  <c r="M26" i="1"/>
  <c r="H26" i="1"/>
  <c r="I26" i="1"/>
  <c r="D26" i="1"/>
  <c r="E65" i="1"/>
  <c r="H65" i="1"/>
  <c r="J65" i="1"/>
  <c r="D65" i="1"/>
  <c r="F65" i="1"/>
  <c r="G65" i="1"/>
  <c r="I65" i="1"/>
  <c r="A27" i="1"/>
  <c r="C28" i="1"/>
  <c r="A66" i="1"/>
  <c r="K66" i="1" s="1"/>
  <c r="C67" i="1"/>
  <c r="N66" i="1" l="1"/>
  <c r="M66" i="1"/>
  <c r="L66" i="1"/>
  <c r="J27" i="1"/>
  <c r="E27" i="1"/>
  <c r="L27" i="1"/>
  <c r="F27" i="1"/>
  <c r="H27" i="1"/>
  <c r="K27" i="1"/>
  <c r="M27" i="1"/>
  <c r="D27" i="1"/>
  <c r="G27" i="1"/>
  <c r="N27" i="1"/>
  <c r="I27" i="1"/>
  <c r="J66" i="1"/>
  <c r="D66" i="1"/>
  <c r="F66" i="1"/>
  <c r="I66" i="1"/>
  <c r="E66" i="1"/>
  <c r="G66" i="1"/>
  <c r="H66" i="1"/>
  <c r="C68" i="1"/>
  <c r="A67" i="1"/>
  <c r="N67" i="1" s="1"/>
  <c r="A28" i="1"/>
  <c r="C29" i="1"/>
  <c r="M67" i="1" l="1"/>
  <c r="K67" i="1"/>
  <c r="L67" i="1"/>
  <c r="I28" i="1"/>
  <c r="H28" i="1"/>
  <c r="J28" i="1"/>
  <c r="D28" i="1"/>
  <c r="F28" i="1"/>
  <c r="G28" i="1"/>
  <c r="K28" i="1"/>
  <c r="M28" i="1"/>
  <c r="L28" i="1"/>
  <c r="N28" i="1"/>
  <c r="E28" i="1"/>
  <c r="I67" i="1"/>
  <c r="D67" i="1"/>
  <c r="E67" i="1"/>
  <c r="G67" i="1"/>
  <c r="J67" i="1"/>
  <c r="F67" i="1"/>
  <c r="H67" i="1"/>
  <c r="C69" i="1"/>
  <c r="A68" i="1"/>
  <c r="K68" i="1" s="1"/>
  <c r="A29" i="1"/>
  <c r="C30" i="1"/>
  <c r="N68" i="1" l="1"/>
  <c r="C70" i="1"/>
  <c r="M68" i="1"/>
  <c r="L68" i="1"/>
  <c r="M29" i="1"/>
  <c r="L29" i="1"/>
  <c r="I29" i="1"/>
  <c r="H29" i="1"/>
  <c r="D29" i="1"/>
  <c r="K29" i="1"/>
  <c r="N29" i="1"/>
  <c r="J29" i="1"/>
  <c r="E29" i="1"/>
  <c r="G29" i="1"/>
  <c r="F29" i="1"/>
  <c r="D68" i="1"/>
  <c r="G68" i="1"/>
  <c r="I68" i="1"/>
  <c r="J68" i="1"/>
  <c r="E68" i="1"/>
  <c r="F68" i="1"/>
  <c r="H68" i="1"/>
  <c r="A69" i="1"/>
  <c r="L69" i="1" s="1"/>
  <c r="A30" i="1"/>
  <c r="C31" i="1"/>
  <c r="N69" i="1" l="1"/>
  <c r="M69" i="1"/>
  <c r="K69" i="1"/>
  <c r="I69" i="1"/>
  <c r="E69" i="1"/>
  <c r="H69" i="1"/>
  <c r="J69" i="1"/>
  <c r="D69" i="1"/>
  <c r="F69" i="1"/>
  <c r="G69" i="1"/>
  <c r="I30" i="1"/>
  <c r="D30" i="1"/>
  <c r="G30" i="1"/>
  <c r="K30" i="1"/>
  <c r="N30" i="1"/>
  <c r="J30" i="1"/>
  <c r="M30" i="1"/>
  <c r="L30" i="1"/>
  <c r="F30" i="1"/>
  <c r="E30" i="1"/>
  <c r="H30" i="1"/>
  <c r="A31" i="1"/>
  <c r="C32" i="1"/>
  <c r="A70" i="1"/>
  <c r="N70" i="1" s="1"/>
  <c r="C71" i="1"/>
  <c r="M70" i="1" l="1"/>
  <c r="L70" i="1"/>
  <c r="K70" i="1"/>
  <c r="H70" i="1"/>
  <c r="J70" i="1"/>
  <c r="D70" i="1"/>
  <c r="F70" i="1"/>
  <c r="I70" i="1"/>
  <c r="E70" i="1"/>
  <c r="G70" i="1"/>
  <c r="G31" i="1"/>
  <c r="I31" i="1"/>
  <c r="N31" i="1"/>
  <c r="E31" i="1"/>
  <c r="L31" i="1"/>
  <c r="J31" i="1"/>
  <c r="H31" i="1"/>
  <c r="K31" i="1"/>
  <c r="F31" i="1"/>
  <c r="M31" i="1"/>
  <c r="D31" i="1"/>
  <c r="A71" i="1"/>
  <c r="L71" i="1" s="1"/>
  <c r="C72" i="1"/>
  <c r="A32" i="1"/>
  <c r="C33" i="1"/>
  <c r="N71" i="1" l="1"/>
  <c r="M71" i="1"/>
  <c r="K71" i="1"/>
  <c r="E32" i="1"/>
  <c r="L32" i="1"/>
  <c r="K32" i="1"/>
  <c r="N32" i="1"/>
  <c r="I32" i="1"/>
  <c r="H32" i="1"/>
  <c r="G32" i="1"/>
  <c r="J32" i="1"/>
  <c r="D32" i="1"/>
  <c r="F32" i="1"/>
  <c r="M32" i="1"/>
  <c r="F71" i="1"/>
  <c r="H71" i="1"/>
  <c r="I71" i="1"/>
  <c r="D71" i="1"/>
  <c r="E71" i="1"/>
  <c r="G71" i="1"/>
  <c r="J71" i="1"/>
  <c r="A33" i="1"/>
  <c r="C34" i="1"/>
  <c r="A72" i="1"/>
  <c r="L72" i="1" s="1"/>
  <c r="C73" i="1"/>
  <c r="K72" i="1" l="1"/>
  <c r="N72" i="1"/>
  <c r="M72" i="1"/>
  <c r="H72" i="1"/>
  <c r="D72" i="1"/>
  <c r="G72" i="1"/>
  <c r="I72" i="1"/>
  <c r="J72" i="1"/>
  <c r="E72" i="1"/>
  <c r="F72" i="1"/>
  <c r="D33" i="1"/>
  <c r="N33" i="1"/>
  <c r="M33" i="1"/>
  <c r="J33" i="1"/>
  <c r="I33" i="1"/>
  <c r="K33" i="1"/>
  <c r="F33" i="1"/>
  <c r="E33" i="1"/>
  <c r="L33" i="1"/>
  <c r="H33" i="1"/>
  <c r="G33" i="1"/>
  <c r="A73" i="1"/>
  <c r="M73" i="1" s="1"/>
  <c r="C74" i="1"/>
  <c r="A34" i="1"/>
  <c r="C35" i="1"/>
  <c r="K73" i="1" l="1"/>
  <c r="L73" i="1"/>
  <c r="N73" i="1"/>
  <c r="G73" i="1"/>
  <c r="I73" i="1"/>
  <c r="E73" i="1"/>
  <c r="H73" i="1"/>
  <c r="J73" i="1"/>
  <c r="D73" i="1"/>
  <c r="F73" i="1"/>
  <c r="F34" i="1"/>
  <c r="H34" i="1"/>
  <c r="M34" i="1"/>
  <c r="D34" i="1"/>
  <c r="N34" i="1"/>
  <c r="I34" i="1"/>
  <c r="E34" i="1"/>
  <c r="G34" i="1"/>
  <c r="J34" i="1"/>
  <c r="L34" i="1"/>
  <c r="K34" i="1"/>
  <c r="A35" i="1"/>
  <c r="C36" i="1"/>
  <c r="A74" i="1"/>
  <c r="L74" i="1" s="1"/>
  <c r="C75" i="1"/>
  <c r="K74" i="1" l="1"/>
  <c r="N74" i="1"/>
  <c r="M74" i="1"/>
  <c r="E74" i="1"/>
  <c r="G74" i="1"/>
  <c r="H74" i="1"/>
  <c r="J74" i="1"/>
  <c r="D74" i="1"/>
  <c r="F74" i="1"/>
  <c r="I74" i="1"/>
  <c r="K35" i="1"/>
  <c r="J35" i="1"/>
  <c r="N35" i="1"/>
  <c r="M35" i="1"/>
  <c r="L35" i="1"/>
  <c r="G35" i="1"/>
  <c r="F35" i="1"/>
  <c r="I35" i="1"/>
  <c r="H35" i="1"/>
  <c r="E35" i="1"/>
  <c r="D35" i="1"/>
  <c r="A75" i="1"/>
  <c r="N75" i="1" s="1"/>
  <c r="C76" i="1"/>
  <c r="A36" i="1"/>
  <c r="C37" i="1"/>
  <c r="M75" i="1" l="1"/>
  <c r="K75" i="1"/>
  <c r="L75" i="1"/>
  <c r="L36" i="1"/>
  <c r="N36" i="1"/>
  <c r="M36" i="1"/>
  <c r="H36" i="1"/>
  <c r="J36" i="1"/>
  <c r="I36" i="1"/>
  <c r="D36" i="1"/>
  <c r="G36" i="1"/>
  <c r="K36" i="1"/>
  <c r="F36" i="1"/>
  <c r="E36" i="1"/>
  <c r="G75" i="1"/>
  <c r="J75" i="1"/>
  <c r="F75" i="1"/>
  <c r="H75" i="1"/>
  <c r="I75" i="1"/>
  <c r="D75" i="1"/>
  <c r="E75" i="1"/>
  <c r="A37" i="1"/>
  <c r="C38" i="1"/>
  <c r="C39" i="1" s="1"/>
  <c r="A76" i="1"/>
  <c r="L76" i="1" s="1"/>
  <c r="C77" i="1"/>
  <c r="K76" i="1" l="1"/>
  <c r="N76" i="1"/>
  <c r="M76" i="1"/>
  <c r="F76" i="1"/>
  <c r="H76" i="1"/>
  <c r="D76" i="1"/>
  <c r="G76" i="1"/>
  <c r="I76" i="1"/>
  <c r="J76" i="1"/>
  <c r="E76" i="1"/>
  <c r="E37" i="1"/>
  <c r="G37" i="1"/>
  <c r="F37" i="1"/>
  <c r="H37" i="1"/>
  <c r="M37" i="1"/>
  <c r="D37" i="1"/>
  <c r="L37" i="1"/>
  <c r="N37" i="1"/>
  <c r="I37" i="1"/>
  <c r="K37" i="1"/>
  <c r="J37" i="1"/>
  <c r="A77" i="1"/>
  <c r="K77" i="1" s="1"/>
  <c r="C78" i="1"/>
  <c r="A38" i="1"/>
  <c r="L77" i="1" l="1"/>
  <c r="N77" i="1"/>
  <c r="M77" i="1"/>
  <c r="J38" i="1"/>
  <c r="E38" i="1"/>
  <c r="L38" i="1"/>
  <c r="F38" i="1"/>
  <c r="H38" i="1"/>
  <c r="G38" i="1"/>
  <c r="K38" i="1"/>
  <c r="M38" i="1"/>
  <c r="D38" i="1"/>
  <c r="N38" i="1"/>
  <c r="I38" i="1"/>
  <c r="D77" i="1"/>
  <c r="F77" i="1"/>
  <c r="G77" i="1"/>
  <c r="I77" i="1"/>
  <c r="E77" i="1"/>
  <c r="H77" i="1"/>
  <c r="J77" i="1"/>
  <c r="A39" i="1"/>
  <c r="C40" i="1"/>
  <c r="A78" i="1"/>
  <c r="L78" i="1" s="1"/>
  <c r="C79" i="1"/>
  <c r="K78" i="1" l="1"/>
  <c r="N78" i="1"/>
  <c r="M78" i="1"/>
  <c r="F78" i="1"/>
  <c r="I78" i="1"/>
  <c r="E78" i="1"/>
  <c r="G78" i="1"/>
  <c r="H78" i="1"/>
  <c r="J78" i="1"/>
  <c r="D78" i="1"/>
  <c r="D39" i="1"/>
  <c r="K39" i="1"/>
  <c r="N39" i="1"/>
  <c r="F39" i="1"/>
  <c r="M39" i="1"/>
  <c r="J39" i="1"/>
  <c r="G39" i="1"/>
  <c r="I39" i="1"/>
  <c r="L39" i="1"/>
  <c r="E39" i="1"/>
  <c r="H39" i="1"/>
  <c r="A40" i="1"/>
  <c r="C41" i="1"/>
  <c r="A79" i="1"/>
  <c r="N79" i="1" s="1"/>
  <c r="C80" i="1"/>
  <c r="M79" i="1" l="1"/>
  <c r="K79" i="1"/>
  <c r="L79" i="1"/>
  <c r="E79" i="1"/>
  <c r="G79" i="1"/>
  <c r="J79" i="1"/>
  <c r="F79" i="1"/>
  <c r="H79" i="1"/>
  <c r="I79" i="1"/>
  <c r="D79" i="1"/>
  <c r="D40" i="1"/>
  <c r="G40" i="1"/>
  <c r="F40" i="1"/>
  <c r="I40" i="1"/>
  <c r="K40" i="1"/>
  <c r="E40" i="1"/>
  <c r="L40" i="1"/>
  <c r="N40" i="1"/>
  <c r="H40" i="1"/>
  <c r="J40" i="1"/>
  <c r="M40" i="1"/>
  <c r="A41" i="1"/>
  <c r="C42" i="1"/>
  <c r="A80" i="1"/>
  <c r="M80" i="1" s="1"/>
  <c r="C81" i="1"/>
  <c r="L80" i="1" l="1"/>
  <c r="K80" i="1"/>
  <c r="N80" i="1"/>
  <c r="J80" i="1"/>
  <c r="E80" i="1"/>
  <c r="F80" i="1"/>
  <c r="H80" i="1"/>
  <c r="D80" i="1"/>
  <c r="G80" i="1"/>
  <c r="I80" i="1"/>
  <c r="I41" i="1"/>
  <c r="D41" i="1"/>
  <c r="K41" i="1"/>
  <c r="J41" i="1"/>
  <c r="E41" i="1"/>
  <c r="G41" i="1"/>
  <c r="N41" i="1"/>
  <c r="F41" i="1"/>
  <c r="L41" i="1"/>
  <c r="M41" i="1"/>
  <c r="H41" i="1"/>
  <c r="A42" i="1"/>
  <c r="C43" i="1"/>
  <c r="A81" i="1"/>
  <c r="L81" i="1" s="1"/>
  <c r="C82" i="1"/>
  <c r="N81" i="1" l="1"/>
  <c r="K81" i="1"/>
  <c r="M81" i="1"/>
  <c r="E81" i="1"/>
  <c r="H81" i="1"/>
  <c r="J81" i="1"/>
  <c r="D81" i="1"/>
  <c r="F81" i="1"/>
  <c r="G81" i="1"/>
  <c r="I81" i="1"/>
  <c r="N42" i="1"/>
  <c r="G42" i="1"/>
  <c r="J42" i="1"/>
  <c r="L42" i="1"/>
  <c r="F42" i="1"/>
  <c r="H42" i="1"/>
  <c r="M42" i="1"/>
  <c r="I42" i="1"/>
  <c r="E42" i="1"/>
  <c r="D42" i="1"/>
  <c r="K42" i="1"/>
  <c r="A43" i="1"/>
  <c r="A82" i="1"/>
  <c r="M82" i="1" s="1"/>
  <c r="K82" i="1" l="1"/>
  <c r="L82" i="1"/>
  <c r="N82" i="1"/>
  <c r="E43" i="1"/>
  <c r="L43" i="1"/>
  <c r="H43" i="1"/>
  <c r="F43" i="1"/>
  <c r="J43" i="1"/>
  <c r="K43" i="1"/>
  <c r="N43" i="1"/>
  <c r="M43" i="1"/>
  <c r="D43" i="1"/>
  <c r="G43" i="1"/>
  <c r="I43" i="1"/>
  <c r="J82" i="1"/>
  <c r="D82" i="1"/>
  <c r="F82" i="1"/>
  <c r="I82" i="1"/>
  <c r="E82" i="1"/>
  <c r="G82" i="1"/>
  <c r="H82" i="1"/>
</calcChain>
</file>

<file path=xl/sharedStrings.xml><?xml version="1.0" encoding="utf-8"?>
<sst xmlns="http://schemas.openxmlformats.org/spreadsheetml/2006/main" count="51" uniqueCount="45">
  <si>
    <t>89/1</t>
  </si>
  <si>
    <t>90/1</t>
  </si>
  <si>
    <t>90/2</t>
  </si>
  <si>
    <t>91/1</t>
  </si>
  <si>
    <t>91/2</t>
  </si>
  <si>
    <t>91/3</t>
  </si>
  <si>
    <t>92/1</t>
  </si>
  <si>
    <t>92/2</t>
  </si>
  <si>
    <t>92/3</t>
  </si>
  <si>
    <t>92/4</t>
  </si>
  <si>
    <t>Vísit. mánaðar:</t>
  </si>
  <si>
    <t>Grunnvísitala:</t>
  </si>
  <si>
    <t>Nafnvextir:</t>
  </si>
  <si>
    <t>93/1</t>
  </si>
  <si>
    <t>93/2</t>
  </si>
  <si>
    <t>93/3</t>
  </si>
  <si>
    <t>94/1</t>
  </si>
  <si>
    <t>94/2</t>
  </si>
  <si>
    <t>94/3</t>
  </si>
  <si>
    <t>94/4</t>
  </si>
  <si>
    <t>95/1</t>
  </si>
  <si>
    <t>95/2</t>
  </si>
  <si>
    <t>96/1,2 og 3</t>
  </si>
  <si>
    <t>98/1 og 2</t>
  </si>
  <si>
    <t>Gildir frá:</t>
  </si>
  <si>
    <t>1. vaxtadagur</t>
  </si>
  <si>
    <t>Dagsetning...</t>
  </si>
  <si>
    <t>Lánskjaravísitala</t>
  </si>
  <si>
    <t>Neysluvísitala</t>
  </si>
  <si>
    <t>Reikniskjalið er verndað gegn breytingum öðrum en "Forsendum" og</t>
  </si>
  <si>
    <t xml:space="preserve">     6/1 99 ÁÞ</t>
  </si>
  <si>
    <t>Útreikningur nýs mánaðar er reiknaður og vistaður undir heitinu "man" í möppu fyrir viðkomandi ár.</t>
  </si>
  <si>
    <t>Vísitölur til útreiknings frá 1 næsta mánaðar skráð þegar hún er birt og hefur þá áhrif á útreikning verðstuðla.</t>
  </si>
  <si>
    <t>Verðb</t>
  </si>
  <si>
    <t>stuðull</t>
  </si>
  <si>
    <t xml:space="preserve">       Reiknað verð Húsbréfa í</t>
  </si>
  <si>
    <t>Verðbólguspá:</t>
  </si>
  <si>
    <t>Reiknidagsetning (þ.e. útreikningur gildir frá)</t>
  </si>
  <si>
    <t>Birtingaráætlun Hagstofunnar...</t>
  </si>
  <si>
    <t>Húsbréfaflokkur:</t>
  </si>
  <si>
    <t>Áætluð birting vísitölu í næsta mánuði:</t>
  </si>
  <si>
    <t>Vextir innan mánaðar</t>
  </si>
  <si>
    <t>01/1 og 2</t>
  </si>
  <si>
    <t>e</t>
  </si>
  <si>
    <r>
      <t xml:space="preserve">er lykilorðið á vernduninni </t>
    </r>
    <r>
      <rPr>
        <i/>
        <sz val="10"/>
        <rFont val="Arial"/>
        <family val="2"/>
      </rPr>
      <t>Fjarstyring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</si>
</sst>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0000000"/>
    <numFmt numFmtId="165" formatCode="0.0"/>
    <numFmt numFmtId="166" formatCode="d\-mmm\-yyyy"/>
    <numFmt numFmtId="167" formatCode="dd/mmm/yyyy"/>
    <numFmt numFmtId="168" formatCode="mmmm"/>
    <numFmt numFmtId="169" formatCode="mmmm\ \ \ \ yyyy"/>
    <numFmt numFmtId="170" formatCode="yyyy"/>
    <numFmt numFmtId="171" formatCode="&quot;Dagnr.&quot;dd"/>
    <numFmt numFmtId="172" formatCode="dddd"/>
    <numFmt numFmtId="173" formatCode="dd/\ \ mmmm"/>
    <numFmt numFmtId="174" formatCode="0.00000"/>
  </numFmts>
  <fonts count="15" x14ac:knownFonts="1">
    <font>
      <sz val="10"/>
      <name val="Helv"/>
    </font>
    <font>
      <sz val="10"/>
      <name val="Helv"/>
    </font>
    <font>
      <sz val="8"/>
      <name val="Helv"/>
    </font>
    <font>
      <sz val="10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1" xfId="0" applyFont="1" applyBorder="1"/>
    <xf numFmtId="16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10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left"/>
    </xf>
    <xf numFmtId="10" fontId="3" fillId="2" borderId="0" xfId="1" applyNumberFormat="1" applyFont="1" applyFill="1" applyAlignment="1">
      <alignment horizontal="center"/>
    </xf>
    <xf numFmtId="1" fontId="3" fillId="0" borderId="0" xfId="0" applyNumberFormat="1" applyFont="1" applyAlignment="1">
      <alignment horizontal="center"/>
    </xf>
    <xf numFmtId="10" fontId="3" fillId="0" borderId="0" xfId="1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0" xfId="0" applyFont="1" applyFill="1"/>
    <xf numFmtId="1" fontId="5" fillId="0" borderId="0" xfId="0" applyNumberFormat="1" applyFont="1" applyAlignment="1">
      <alignment horizontal="center"/>
    </xf>
    <xf numFmtId="0" fontId="5" fillId="0" borderId="0" xfId="0" applyFont="1" applyFill="1"/>
    <xf numFmtId="10" fontId="6" fillId="2" borderId="0" xfId="1" applyNumberFormat="1" applyFont="1" applyFill="1" applyAlignment="1">
      <alignment horizontal="center"/>
    </xf>
    <xf numFmtId="10" fontId="5" fillId="2" borderId="0" xfId="1" applyNumberFormat="1" applyFont="1" applyFill="1" applyAlignment="1">
      <alignment horizontal="center"/>
    </xf>
    <xf numFmtId="0" fontId="3" fillId="2" borderId="0" xfId="0" applyFont="1" applyFill="1"/>
    <xf numFmtId="164" fontId="3" fillId="0" borderId="0" xfId="0" applyNumberFormat="1" applyFont="1"/>
    <xf numFmtId="165" fontId="3" fillId="0" borderId="0" xfId="0" applyNumberFormat="1" applyFont="1"/>
    <xf numFmtId="0" fontId="4" fillId="0" borderId="0" xfId="0" applyFont="1" applyAlignment="1">
      <alignment horizontal="left"/>
    </xf>
    <xf numFmtId="168" fontId="4" fillId="0" borderId="0" xfId="0" applyNumberFormat="1" applyFont="1" applyAlignment="1">
      <alignment horizontal="left" wrapText="1"/>
    </xf>
    <xf numFmtId="170" fontId="4" fillId="0" borderId="0" xfId="0" applyNumberFormat="1" applyFont="1" applyAlignment="1">
      <alignment horizontal="left" wrapText="1"/>
    </xf>
    <xf numFmtId="0" fontId="7" fillId="0" borderId="0" xfId="0" applyFont="1"/>
    <xf numFmtId="173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2" fontId="3" fillId="0" borderId="0" xfId="0" applyNumberFormat="1" applyFont="1"/>
    <xf numFmtId="171" fontId="3" fillId="2" borderId="0" xfId="0" applyNumberFormat="1" applyFont="1" applyFill="1" applyAlignment="1">
      <alignment horizontal="center"/>
    </xf>
    <xf numFmtId="1" fontId="3" fillId="0" borderId="0" xfId="0" applyNumberFormat="1" applyFont="1" applyAlignment="1">
      <alignment horizontal="right"/>
    </xf>
    <xf numFmtId="174" fontId="3" fillId="0" borderId="0" xfId="0" applyNumberFormat="1" applyFont="1" applyAlignment="1">
      <alignment horizontal="center"/>
    </xf>
    <xf numFmtId="0" fontId="3" fillId="0" borderId="11" xfId="0" applyFont="1" applyBorder="1" applyAlignment="1">
      <alignment horizontal="center"/>
    </xf>
    <xf numFmtId="174" fontId="3" fillId="0" borderId="11" xfId="0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/>
    <xf numFmtId="0" fontId="3" fillId="0" borderId="6" xfId="0" applyFont="1" applyFill="1" applyBorder="1" applyAlignment="1">
      <alignment horizontal="center"/>
    </xf>
    <xf numFmtId="10" fontId="3" fillId="0" borderId="0" xfId="1" applyNumberFormat="1" applyFont="1"/>
    <xf numFmtId="0" fontId="3" fillId="0" borderId="7" xfId="0" applyFont="1" applyFill="1" applyBorder="1" applyAlignment="1">
      <alignment horizontal="center"/>
    </xf>
    <xf numFmtId="169" fontId="3" fillId="0" borderId="3" xfId="0" applyNumberFormat="1" applyFont="1" applyBorder="1" applyAlignment="1">
      <alignment horizontal="center"/>
    </xf>
    <xf numFmtId="167" fontId="8" fillId="0" borderId="7" xfId="0" applyNumberFormat="1" applyFont="1" applyBorder="1" applyAlignment="1">
      <alignment horizontal="center" wrapText="1"/>
    </xf>
    <xf numFmtId="0" fontId="9" fillId="0" borderId="0" xfId="0" applyFont="1"/>
    <xf numFmtId="10" fontId="3" fillId="0" borderId="12" xfId="0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0" fontId="10" fillId="0" borderId="9" xfId="0" applyFont="1" applyBorder="1"/>
    <xf numFmtId="0" fontId="3" fillId="0" borderId="8" xfId="0" applyFont="1" applyBorder="1"/>
    <xf numFmtId="173" fontId="11" fillId="0" borderId="1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72" fontId="13" fillId="0" borderId="0" xfId="0" applyNumberFormat="1" applyFont="1" applyAlignment="1">
      <alignment horizontal="left" vertical="top" wrapText="1"/>
    </xf>
    <xf numFmtId="16" fontId="4" fillId="0" borderId="0" xfId="0" applyNumberFormat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0</xdr:row>
          <xdr:rowOff>152400</xdr:rowOff>
        </xdr:from>
        <xdr:to>
          <xdr:col>1</xdr:col>
          <xdr:colOff>133350</xdr:colOff>
          <xdr:row>0</xdr:row>
          <xdr:rowOff>895350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352425</xdr:colOff>
          <xdr:row>3</xdr:row>
          <xdr:rowOff>66675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8"/>
  <sheetViews>
    <sheetView workbookViewId="0">
      <selection activeCell="E2" sqref="E2"/>
    </sheetView>
  </sheetViews>
  <sheetFormatPr defaultRowHeight="12.75" x14ac:dyDescent="0.2"/>
  <cols>
    <col min="1" max="1" width="20.140625" style="1" customWidth="1"/>
    <col min="2" max="2" width="18.28515625" style="1" customWidth="1"/>
    <col min="3" max="3" width="15.7109375" style="1" customWidth="1"/>
    <col min="4" max="4" width="26.140625" style="1" customWidth="1"/>
    <col min="5" max="5" width="29.7109375" style="1" customWidth="1"/>
    <col min="6" max="10" width="15.7109375" style="1" customWidth="1"/>
    <col min="11" max="16384" width="9.140625" style="1"/>
  </cols>
  <sheetData>
    <row r="1" spans="1:5" ht="75" customHeight="1" thickBot="1" x14ac:dyDescent="0.25">
      <c r="A1" s="37"/>
      <c r="B1" s="38"/>
      <c r="C1" s="38"/>
      <c r="D1" s="37"/>
    </row>
    <row r="2" spans="1:5" ht="60" customHeight="1" thickBot="1" x14ac:dyDescent="0.25">
      <c r="B2" s="39" t="s">
        <v>37</v>
      </c>
      <c r="C2" s="46">
        <v>41365</v>
      </c>
      <c r="D2" s="40" t="s">
        <v>32</v>
      </c>
    </row>
    <row r="3" spans="1:5" ht="18" customHeight="1" x14ac:dyDescent="0.2">
      <c r="B3" s="41" t="s">
        <v>27</v>
      </c>
      <c r="C3" s="42">
        <v>8093</v>
      </c>
      <c r="D3" s="42">
        <v>8109</v>
      </c>
      <c r="E3" s="43"/>
    </row>
    <row r="4" spans="1:5" ht="17.25" customHeight="1" thickBot="1" x14ac:dyDescent="0.25">
      <c r="B4" s="41" t="s">
        <v>28</v>
      </c>
      <c r="C4" s="44">
        <v>409.9</v>
      </c>
      <c r="D4" s="44">
        <v>410.7</v>
      </c>
    </row>
    <row r="5" spans="1:5" ht="55.5" customHeight="1" thickBot="1" x14ac:dyDescent="0.3">
      <c r="B5" s="39"/>
      <c r="C5" s="45">
        <f>C2</f>
        <v>41365</v>
      </c>
      <c r="D5" s="46">
        <f>C18</f>
        <v>41359</v>
      </c>
      <c r="E5" s="47"/>
    </row>
    <row r="6" spans="1:5" ht="17.25" customHeight="1" thickBot="1" x14ac:dyDescent="0.25">
      <c r="B6" s="41"/>
      <c r="C6" s="48">
        <f>IF(NvtNæstaMánaðar&gt;0,ROUND((NvtNæstaMánaðar/NvtÞessaMánaðar)^12 - 1,5),"")</f>
        <v>2.367E-2</v>
      </c>
      <c r="D6" s="48">
        <f>IF(NvtNæstaMánaðar&gt;0,ROUND((NvtNæstaMánaðar/NvtÞessaMánaðar)^12 - 1,5),"")</f>
        <v>2.367E-2</v>
      </c>
    </row>
    <row r="7" spans="1:5" ht="30" customHeight="1" thickBot="1" x14ac:dyDescent="0.25">
      <c r="B7" s="39" t="s">
        <v>41</v>
      </c>
      <c r="C7" s="49">
        <f>IF(VerðBólgaMánaðarins&lt;&gt;"",ROUND((1+VerðBólgaMánaðarins) ^ (1/12),4) - 1,"")</f>
        <v>2.0000000000000018E-3</v>
      </c>
      <c r="D7" s="49">
        <f>IF(VerðBólgaMánaðarins&lt;&gt;"",ROUND((1+VerðBólgaMánaðarins) ^ (1/12),4) - 1,"")</f>
        <v>2.0000000000000018E-3</v>
      </c>
      <c r="E7" s="43"/>
    </row>
    <row r="8" spans="1:5" ht="26.25" customHeight="1" thickBot="1" x14ac:dyDescent="0.25">
      <c r="B8" s="50" t="s">
        <v>40</v>
      </c>
      <c r="C8" s="51"/>
      <c r="D8" s="52">
        <f>C19</f>
        <v>41393</v>
      </c>
    </row>
    <row r="9" spans="1:5" ht="24.75" customHeight="1" x14ac:dyDescent="0.2">
      <c r="B9" s="1" t="s">
        <v>29</v>
      </c>
    </row>
    <row r="10" spans="1:5" x14ac:dyDescent="0.2">
      <c r="B10" s="1" t="s">
        <v>44</v>
      </c>
      <c r="D10" s="1" t="s">
        <v>43</v>
      </c>
    </row>
    <row r="11" spans="1:5" x14ac:dyDescent="0.2">
      <c r="B11" s="1" t="s">
        <v>31</v>
      </c>
    </row>
    <row r="12" spans="1:5" x14ac:dyDescent="0.2">
      <c r="B12" s="1" t="s">
        <v>30</v>
      </c>
    </row>
    <row r="15" spans="1:5" ht="15" x14ac:dyDescent="0.25">
      <c r="B15" s="53" t="s">
        <v>38</v>
      </c>
      <c r="C15" s="54"/>
    </row>
    <row r="16" spans="1:5" ht="15" x14ac:dyDescent="0.2">
      <c r="B16" s="55">
        <f t="shared" ref="B16:B27" si="0">C16</f>
        <v>41302</v>
      </c>
      <c r="C16" s="56">
        <v>41302</v>
      </c>
    </row>
    <row r="17" spans="2:3" ht="15" x14ac:dyDescent="0.2">
      <c r="B17" s="55">
        <f t="shared" si="0"/>
        <v>41332</v>
      </c>
      <c r="C17" s="56">
        <v>41332</v>
      </c>
    </row>
    <row r="18" spans="2:3" ht="15" x14ac:dyDescent="0.2">
      <c r="B18" s="55">
        <f t="shared" si="0"/>
        <v>41359</v>
      </c>
      <c r="C18" s="56">
        <v>41359</v>
      </c>
    </row>
    <row r="19" spans="2:3" ht="15" x14ac:dyDescent="0.2">
      <c r="B19" s="55">
        <f t="shared" si="0"/>
        <v>41393</v>
      </c>
      <c r="C19" s="56">
        <v>41393</v>
      </c>
    </row>
    <row r="20" spans="2:3" ht="15" x14ac:dyDescent="0.2">
      <c r="B20" s="55">
        <f t="shared" si="0"/>
        <v>41423</v>
      </c>
      <c r="C20" s="56">
        <v>41423</v>
      </c>
    </row>
    <row r="21" spans="2:3" ht="15" x14ac:dyDescent="0.2">
      <c r="B21" s="55">
        <f t="shared" si="0"/>
        <v>41452</v>
      </c>
      <c r="C21" s="56">
        <v>41452</v>
      </c>
    </row>
    <row r="22" spans="2:3" ht="15" x14ac:dyDescent="0.2">
      <c r="B22" s="55">
        <f t="shared" si="0"/>
        <v>41479</v>
      </c>
      <c r="C22" s="56">
        <v>41479</v>
      </c>
    </row>
    <row r="23" spans="2:3" ht="15" x14ac:dyDescent="0.2">
      <c r="B23" s="55">
        <f t="shared" si="0"/>
        <v>41514</v>
      </c>
      <c r="C23" s="56">
        <v>41514</v>
      </c>
    </row>
    <row r="24" spans="2:3" ht="15" x14ac:dyDescent="0.2">
      <c r="B24" s="55">
        <f t="shared" si="0"/>
        <v>41543</v>
      </c>
      <c r="C24" s="56">
        <v>41543</v>
      </c>
    </row>
    <row r="25" spans="2:3" ht="15" x14ac:dyDescent="0.2">
      <c r="B25" s="55">
        <f t="shared" si="0"/>
        <v>41572</v>
      </c>
      <c r="C25" s="56">
        <v>41572</v>
      </c>
    </row>
    <row r="26" spans="2:3" ht="15" x14ac:dyDescent="0.2">
      <c r="B26" s="55">
        <f t="shared" si="0"/>
        <v>41605</v>
      </c>
      <c r="C26" s="56">
        <v>41605</v>
      </c>
    </row>
    <row r="27" spans="2:3" ht="15" x14ac:dyDescent="0.2">
      <c r="B27" s="55">
        <f t="shared" si="0"/>
        <v>41628</v>
      </c>
      <c r="C27" s="56">
        <v>41628</v>
      </c>
    </row>
    <row r="28" spans="2:3" ht="15" x14ac:dyDescent="0.2">
      <c r="B28" s="55"/>
      <c r="C28" s="56"/>
    </row>
  </sheetData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1026" r:id="rId4">
          <objectPr defaultSize="0" autoPict="0" r:id="rId5">
            <anchor moveWithCells="1">
              <from>
                <xdr:col>0</xdr:col>
                <xdr:colOff>276225</xdr:colOff>
                <xdr:row>0</xdr:row>
                <xdr:rowOff>152400</xdr:rowOff>
              </from>
              <to>
                <xdr:col>1</xdr:col>
                <xdr:colOff>133350</xdr:colOff>
                <xdr:row>0</xdr:row>
                <xdr:rowOff>895350</xdr:rowOff>
              </to>
            </anchor>
          </objectPr>
        </oleObject>
      </mc:Choice>
      <mc:Fallback>
        <oleObject progId="Paint.Picture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B2" workbookViewId="0">
      <selection activeCell="J61" sqref="J61"/>
    </sheetView>
  </sheetViews>
  <sheetFormatPr defaultRowHeight="12.75" outlineLevelCol="1" x14ac:dyDescent="0.2"/>
  <cols>
    <col min="1" max="1" width="9.140625" style="1" hidden="1" customWidth="1" outlineLevel="1"/>
    <col min="2" max="2" width="12.7109375" style="1" customWidth="1" collapsed="1"/>
    <col min="3" max="3" width="7.7109375" style="1" customWidth="1"/>
    <col min="4" max="4" width="11.140625" style="1" bestFit="1" customWidth="1"/>
    <col min="5" max="5" width="13.42578125" style="1" customWidth="1"/>
    <col min="6" max="6" width="10.85546875" style="1" bestFit="1" customWidth="1"/>
    <col min="7" max="7" width="11.140625" style="1" bestFit="1" customWidth="1"/>
    <col min="8" max="8" width="12" style="1" customWidth="1"/>
    <col min="9" max="9" width="11.140625" style="1" bestFit="1" customWidth="1"/>
    <col min="10" max="10" width="11.42578125" style="1" customWidth="1"/>
    <col min="11" max="11" width="10.7109375" style="1" bestFit="1" customWidth="1"/>
    <col min="12" max="12" width="11.140625" style="1" customWidth="1"/>
    <col min="13" max="13" width="11.140625" style="1" bestFit="1" customWidth="1"/>
    <col min="14" max="14" width="11.28515625" style="1" bestFit="1" customWidth="1"/>
    <col min="15" max="19" width="9.7109375" style="1" customWidth="1"/>
    <col min="20" max="16384" width="9.140625" style="1"/>
  </cols>
  <sheetData>
    <row r="1" spans="1:14" ht="20.25" customHeight="1" x14ac:dyDescent="0.2">
      <c r="E1" s="21" t="s">
        <v>35</v>
      </c>
      <c r="H1" s="22">
        <f>Forsendur!$C$2</f>
        <v>41365</v>
      </c>
      <c r="I1" s="23">
        <f>Forsendur!$C$2</f>
        <v>41365</v>
      </c>
    </row>
    <row r="2" spans="1:14" ht="15" customHeight="1" thickBot="1" x14ac:dyDescent="0.25">
      <c r="K2" s="2" t="s">
        <v>24</v>
      </c>
      <c r="L2" s="3">
        <f>Forsendur!C2</f>
        <v>41365</v>
      </c>
    </row>
    <row r="3" spans="1:14" ht="18.75" customHeight="1" thickTop="1" x14ac:dyDescent="0.2">
      <c r="F3" s="24" t="str">
        <f>IF(AND(Forsendur!D4&gt;0,Forsendur!D5=""),"&gt;&gt;&gt; Ath  Ath &lt;&lt;&lt;","")</f>
        <v/>
      </c>
      <c r="J3" s="1" t="str">
        <f>IF(Forsendur!D4&gt;0,"     Reiknað eftir vísitölu næsta mánaðar","     Reiknað eftir vísitöluspá.")</f>
        <v xml:space="preserve">     Reiknað eftir vísitölu næsta mánaðar</v>
      </c>
    </row>
    <row r="4" spans="1:14" ht="15" customHeight="1" x14ac:dyDescent="0.2">
      <c r="D4" s="24" t="str">
        <f>IF(AND(Forsendur!D4&gt;0,Forsendur!D5=""),"&gt;&gt;&gt; Það vantar dags vísitölu í  forsendur &lt;&lt;&lt;","")</f>
        <v/>
      </c>
      <c r="J4" s="1" t="str">
        <f>IF(Forsendur!D4&gt;0,"","      Áætluð birting vísitölu er")</f>
        <v/>
      </c>
      <c r="L4" s="25" t="str">
        <f>IF(Forsendur!D4&gt;0,"",Forsendur!D8)</f>
        <v/>
      </c>
    </row>
    <row r="5" spans="1:14" ht="3.75" customHeight="1" x14ac:dyDescent="0.2"/>
    <row r="6" spans="1:14" ht="15" customHeight="1" x14ac:dyDescent="0.2">
      <c r="B6" s="1" t="s">
        <v>25</v>
      </c>
      <c r="D6" s="26">
        <v>32827</v>
      </c>
      <c r="E6" s="26">
        <v>33100</v>
      </c>
      <c r="F6" s="26">
        <v>33192</v>
      </c>
      <c r="G6" s="26">
        <v>33253</v>
      </c>
      <c r="H6" s="26">
        <v>33373</v>
      </c>
      <c r="I6" s="26">
        <v>33526</v>
      </c>
      <c r="J6" s="26">
        <v>33618</v>
      </c>
      <c r="K6" s="26">
        <v>33709</v>
      </c>
      <c r="L6" s="26">
        <v>33831</v>
      </c>
      <c r="M6" s="26">
        <v>33953</v>
      </c>
      <c r="N6" s="26">
        <v>34074</v>
      </c>
    </row>
    <row r="7" spans="1:14" ht="15.75" customHeight="1" x14ac:dyDescent="0.2">
      <c r="B7" s="1" t="s">
        <v>39</v>
      </c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4" t="s">
        <v>9</v>
      </c>
      <c r="N7" s="4" t="s">
        <v>13</v>
      </c>
    </row>
    <row r="8" spans="1:14" ht="4.5" customHeight="1" x14ac:dyDescent="0.2"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 ht="11.1" customHeight="1" x14ac:dyDescent="0.2">
      <c r="B9" s="1" t="s">
        <v>10</v>
      </c>
      <c r="C9" s="4">
        <f>Forsendur!C3</f>
        <v>8093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1.1" customHeight="1" x14ac:dyDescent="0.2">
      <c r="C10" s="5">
        <f>Forsendur!C4</f>
        <v>409.9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1.1" customHeight="1" x14ac:dyDescent="0.2">
      <c r="B11" s="1" t="s">
        <v>11</v>
      </c>
      <c r="D11" s="4">
        <v>2693</v>
      </c>
      <c r="E11" s="4">
        <v>2925</v>
      </c>
      <c r="F11" s="4">
        <v>2938</v>
      </c>
      <c r="G11" s="4">
        <v>2969</v>
      </c>
      <c r="H11" s="4">
        <v>3070</v>
      </c>
      <c r="I11" s="4">
        <v>3194</v>
      </c>
      <c r="J11" s="4">
        <v>3196</v>
      </c>
      <c r="K11" s="4">
        <v>3200</v>
      </c>
      <c r="L11" s="4">
        <v>3234</v>
      </c>
      <c r="M11" s="4">
        <v>3239</v>
      </c>
      <c r="N11" s="4">
        <v>3278</v>
      </c>
    </row>
    <row r="12" spans="1:14" ht="11.1" customHeight="1" x14ac:dyDescent="0.2">
      <c r="A12" s="6" t="s">
        <v>33</v>
      </c>
      <c r="B12" s="1" t="s">
        <v>12</v>
      </c>
      <c r="D12" s="4">
        <v>5.75</v>
      </c>
      <c r="E12" s="4">
        <v>5.75</v>
      </c>
      <c r="F12" s="4">
        <v>6</v>
      </c>
      <c r="G12" s="4">
        <v>6</v>
      </c>
      <c r="H12" s="4">
        <v>6</v>
      </c>
      <c r="I12" s="4">
        <v>6</v>
      </c>
      <c r="J12" s="4">
        <v>6</v>
      </c>
      <c r="K12" s="4">
        <v>6</v>
      </c>
      <c r="L12" s="4">
        <v>6</v>
      </c>
      <c r="M12" s="4">
        <v>6</v>
      </c>
      <c r="N12" s="4">
        <v>6</v>
      </c>
    </row>
    <row r="13" spans="1:14" ht="11.1" customHeight="1" x14ac:dyDescent="0.2">
      <c r="A13" s="6" t="s">
        <v>34</v>
      </c>
      <c r="B13" s="1" t="s">
        <v>36</v>
      </c>
      <c r="C13" s="7">
        <f>Forsendur!C7</f>
        <v>2.0000000000000018E-3</v>
      </c>
      <c r="D13" s="8"/>
      <c r="N13" s="27"/>
    </row>
    <row r="14" spans="1:14" ht="11.1" customHeight="1" x14ac:dyDescent="0.2">
      <c r="A14" s="28">
        <f>IF(DAY(Forsendur!D5)&lt;1,32,DAY(Forsendur!D5))</f>
        <v>26</v>
      </c>
      <c r="B14" s="1" t="str">
        <f>IF(C14&lt;0,"Lækkun vísitölu","Hækkun vísitölu")</f>
        <v>Hækkun vísitölu</v>
      </c>
      <c r="C14" s="7">
        <f>IF(AND(Forsendur!D3&gt;0,Forsendur!D4&gt;0),ROUND(Forsendur!D4/Forsendur!C4-1,4),0)</f>
        <v>2E-3</v>
      </c>
      <c r="N14" s="8"/>
    </row>
    <row r="15" spans="1:14" ht="3.95" customHeight="1" x14ac:dyDescent="0.2">
      <c r="A15" s="6"/>
    </row>
    <row r="16" spans="1:14" ht="10.5" customHeight="1" x14ac:dyDescent="0.2">
      <c r="A16" s="9">
        <f>IF(Dags_visit_naest&gt;C16,verdbspa,Verdb_raun)</f>
        <v>2.0000000000000018E-3</v>
      </c>
      <c r="B16" s="29" t="s">
        <v>26</v>
      </c>
      <c r="C16" s="4">
        <v>1</v>
      </c>
      <c r="D16" s="30">
        <f t="shared" ref="D16:N25" si="0">ROUND(100000*LVT / D$11 * ((1+D$12/100) ^ ((DAYS360(D$6,$L$2)+$C16-1)/360) * ((1+$A16) ^ (($C16-15)/30))) / 100000,5)</f>
        <v>11.09403</v>
      </c>
      <c r="E16" s="30">
        <f t="shared" si="0"/>
        <v>9.79467</v>
      </c>
      <c r="F16" s="30">
        <f t="shared" si="0"/>
        <v>10.13776</v>
      </c>
      <c r="G16" s="30">
        <f t="shared" si="0"/>
        <v>9.9349500000000006</v>
      </c>
      <c r="H16" s="30">
        <f t="shared" si="0"/>
        <v>9.4232800000000001</v>
      </c>
      <c r="I16" s="30">
        <f>ROUND(100000*LVT / I$11 * ((1+I$12/100) ^ ((DAYS360(I$6,$L$2)+$C16-1)/360) * ((1+$A16) ^ (($C16-15)/30))) / 100000,5)</f>
        <v>8.8401899999999998</v>
      </c>
      <c r="J16" s="30">
        <f>ROUND(100000*LVT / J$11 * ((1+J$12/100) ^ ((DAYS360(J$6,$L$2)+$C16-1)/360) * ((1+$A16) ^ (($C16-15)/30))) / 100000,5)</f>
        <v>8.7068999999999992</v>
      </c>
      <c r="K16" s="30">
        <f t="shared" si="0"/>
        <v>8.5702499999999997</v>
      </c>
      <c r="L16" s="30">
        <f>ROUND(100000*LVT / L$11 * ((1+L$12/100) ^ ((DAYS360(L$6,$L$2)+$C16-1)/360) * ((1+$A16) ^ (($C16-15)/30))) / 100000,5)</f>
        <v>8.3170300000000008</v>
      </c>
      <c r="M16" s="30">
        <f t="shared" si="0"/>
        <v>8.1444600000000005</v>
      </c>
      <c r="N16" s="30">
        <f t="shared" si="0"/>
        <v>7.89276</v>
      </c>
    </row>
    <row r="17" spans="1:14" ht="10.5" customHeight="1" x14ac:dyDescent="0.2">
      <c r="A17" s="9">
        <f t="shared" ref="A17:A43" si="1">IF(Dags_visit_naest&gt;C17,verdbspa,Verdb_raun)</f>
        <v>2.0000000000000018E-3</v>
      </c>
      <c r="B17" s="10"/>
      <c r="C17" s="4">
        <f t="shared" ref="C17:C43" si="2">C16+1</f>
        <v>2</v>
      </c>
      <c r="D17" s="30">
        <f t="shared" si="0"/>
        <v>11.096500000000001</v>
      </c>
      <c r="E17" s="30">
        <f t="shared" si="0"/>
        <v>9.7968399999999995</v>
      </c>
      <c r="F17" s="30">
        <f t="shared" si="0"/>
        <v>10.14007</v>
      </c>
      <c r="G17" s="30">
        <f t="shared" si="0"/>
        <v>9.9372199999999999</v>
      </c>
      <c r="H17" s="30">
        <f t="shared" si="0"/>
        <v>9.42544</v>
      </c>
      <c r="I17" s="30">
        <f t="shared" si="0"/>
        <v>8.8422099999999997</v>
      </c>
      <c r="J17" s="30">
        <f t="shared" si="0"/>
        <v>8.7088900000000002</v>
      </c>
      <c r="K17" s="30">
        <f t="shared" si="0"/>
        <v>8.5722100000000001</v>
      </c>
      <c r="L17" s="30">
        <f t="shared" si="0"/>
        <v>8.3189299999999999</v>
      </c>
      <c r="M17" s="30">
        <f t="shared" si="0"/>
        <v>8.1463199999999993</v>
      </c>
      <c r="N17" s="30">
        <f t="shared" si="0"/>
        <v>7.8945600000000002</v>
      </c>
    </row>
    <row r="18" spans="1:14" ht="10.5" customHeight="1" x14ac:dyDescent="0.2">
      <c r="A18" s="9">
        <f t="shared" si="1"/>
        <v>2.0000000000000018E-3</v>
      </c>
      <c r="B18" s="10"/>
      <c r="C18" s="31">
        <f t="shared" si="2"/>
        <v>3</v>
      </c>
      <c r="D18" s="32">
        <f t="shared" si="0"/>
        <v>11.09896</v>
      </c>
      <c r="E18" s="32">
        <f t="shared" si="0"/>
        <v>9.7990200000000005</v>
      </c>
      <c r="F18" s="32">
        <f t="shared" si="0"/>
        <v>10.142390000000001</v>
      </c>
      <c r="G18" s="32">
        <f t="shared" si="0"/>
        <v>9.9394899999999993</v>
      </c>
      <c r="H18" s="32">
        <f t="shared" si="0"/>
        <v>9.4275900000000004</v>
      </c>
      <c r="I18" s="32">
        <f t="shared" si="0"/>
        <v>8.8442299999999996</v>
      </c>
      <c r="J18" s="32">
        <f t="shared" si="0"/>
        <v>8.7108799999999995</v>
      </c>
      <c r="K18" s="32">
        <f t="shared" si="0"/>
        <v>8.5741700000000005</v>
      </c>
      <c r="L18" s="32">
        <f t="shared" si="0"/>
        <v>8.3208300000000008</v>
      </c>
      <c r="M18" s="32">
        <f t="shared" si="0"/>
        <v>8.14818</v>
      </c>
      <c r="N18" s="32">
        <f t="shared" si="0"/>
        <v>7.8963700000000001</v>
      </c>
    </row>
    <row r="19" spans="1:14" ht="10.5" customHeight="1" x14ac:dyDescent="0.2">
      <c r="A19" s="9">
        <f t="shared" si="1"/>
        <v>2.0000000000000018E-3</v>
      </c>
      <c r="B19" s="10"/>
      <c r="C19" s="4">
        <f t="shared" si="2"/>
        <v>4</v>
      </c>
      <c r="D19" s="30">
        <f t="shared" si="0"/>
        <v>11.101419999999999</v>
      </c>
      <c r="E19" s="30">
        <f t="shared" si="0"/>
        <v>9.8011900000000001</v>
      </c>
      <c r="F19" s="30">
        <f t="shared" si="0"/>
        <v>10.14471</v>
      </c>
      <c r="G19" s="30">
        <f t="shared" si="0"/>
        <v>9.9417600000000004</v>
      </c>
      <c r="H19" s="30">
        <f t="shared" si="0"/>
        <v>9.4297500000000003</v>
      </c>
      <c r="I19" s="30">
        <f t="shared" si="0"/>
        <v>8.8462499999999995</v>
      </c>
      <c r="J19" s="30">
        <f t="shared" si="0"/>
        <v>8.7128700000000006</v>
      </c>
      <c r="K19" s="30">
        <f t="shared" si="0"/>
        <v>8.5761299999999991</v>
      </c>
      <c r="L19" s="30">
        <f t="shared" si="0"/>
        <v>8.32273</v>
      </c>
      <c r="M19" s="30">
        <f t="shared" si="0"/>
        <v>8.1500400000000006</v>
      </c>
      <c r="N19" s="30">
        <f t="shared" si="0"/>
        <v>7.8981700000000004</v>
      </c>
    </row>
    <row r="20" spans="1:14" ht="10.5" customHeight="1" x14ac:dyDescent="0.2">
      <c r="A20" s="9">
        <f t="shared" si="1"/>
        <v>2.0000000000000018E-3</v>
      </c>
      <c r="B20" s="10"/>
      <c r="C20" s="4">
        <f t="shared" si="2"/>
        <v>5</v>
      </c>
      <c r="D20" s="30">
        <f t="shared" si="0"/>
        <v>11.10389</v>
      </c>
      <c r="E20" s="30">
        <f t="shared" si="0"/>
        <v>9.8033599999999996</v>
      </c>
      <c r="F20" s="30">
        <f t="shared" si="0"/>
        <v>10.147019999999999</v>
      </c>
      <c r="G20" s="30">
        <f t="shared" si="0"/>
        <v>9.9440399999999993</v>
      </c>
      <c r="H20" s="30">
        <f t="shared" si="0"/>
        <v>9.4319000000000006</v>
      </c>
      <c r="I20" s="30">
        <f t="shared" si="0"/>
        <v>8.8482699999999994</v>
      </c>
      <c r="J20" s="30">
        <f t="shared" si="0"/>
        <v>8.7148599999999998</v>
      </c>
      <c r="K20" s="30">
        <f t="shared" si="0"/>
        <v>8.5780899999999995</v>
      </c>
      <c r="L20" s="30">
        <f t="shared" si="0"/>
        <v>8.3246400000000005</v>
      </c>
      <c r="M20" s="30">
        <f t="shared" si="0"/>
        <v>8.1518999999999995</v>
      </c>
      <c r="N20" s="30">
        <f t="shared" si="0"/>
        <v>7.8999699999999997</v>
      </c>
    </row>
    <row r="21" spans="1:14" s="13" customFormat="1" ht="10.5" customHeight="1" x14ac:dyDescent="0.2">
      <c r="A21" s="11">
        <f t="shared" si="1"/>
        <v>2.0000000000000018E-3</v>
      </c>
      <c r="B21" s="12"/>
      <c r="C21" s="31">
        <f t="shared" si="2"/>
        <v>6</v>
      </c>
      <c r="D21" s="32">
        <f t="shared" si="0"/>
        <v>11.106350000000001</v>
      </c>
      <c r="E21" s="32">
        <f t="shared" si="0"/>
        <v>9.8055400000000006</v>
      </c>
      <c r="F21" s="32">
        <f t="shared" si="0"/>
        <v>10.14934</v>
      </c>
      <c r="G21" s="32">
        <f t="shared" si="0"/>
        <v>9.9463100000000004</v>
      </c>
      <c r="H21" s="32">
        <f t="shared" si="0"/>
        <v>9.4340600000000006</v>
      </c>
      <c r="I21" s="32">
        <f t="shared" si="0"/>
        <v>8.8503000000000007</v>
      </c>
      <c r="J21" s="32">
        <f t="shared" si="0"/>
        <v>8.7168500000000009</v>
      </c>
      <c r="K21" s="32">
        <f t="shared" si="0"/>
        <v>8.58005</v>
      </c>
      <c r="L21" s="32">
        <f t="shared" si="0"/>
        <v>8.3265399999999996</v>
      </c>
      <c r="M21" s="32">
        <f t="shared" si="0"/>
        <v>8.1537699999999997</v>
      </c>
      <c r="N21" s="32">
        <f t="shared" si="0"/>
        <v>7.9017799999999996</v>
      </c>
    </row>
    <row r="22" spans="1:14" ht="10.5" customHeight="1" x14ac:dyDescent="0.2">
      <c r="A22" s="9">
        <f t="shared" si="1"/>
        <v>2.0000000000000018E-3</v>
      </c>
      <c r="B22" s="10"/>
      <c r="C22" s="4">
        <f t="shared" si="2"/>
        <v>7</v>
      </c>
      <c r="D22" s="30">
        <f t="shared" si="0"/>
        <v>11.10881</v>
      </c>
      <c r="E22" s="30">
        <f t="shared" si="0"/>
        <v>9.8077199999999998</v>
      </c>
      <c r="F22" s="30">
        <f t="shared" si="0"/>
        <v>10.15166</v>
      </c>
      <c r="G22" s="30">
        <f t="shared" si="0"/>
        <v>9.9485799999999998</v>
      </c>
      <c r="H22" s="30">
        <f t="shared" si="0"/>
        <v>9.4362100000000009</v>
      </c>
      <c r="I22" s="30">
        <f t="shared" si="0"/>
        <v>8.8523200000000006</v>
      </c>
      <c r="J22" s="30">
        <f t="shared" si="0"/>
        <v>8.7188400000000001</v>
      </c>
      <c r="K22" s="30">
        <f t="shared" si="0"/>
        <v>8.5820100000000004</v>
      </c>
      <c r="L22" s="30">
        <f t="shared" si="0"/>
        <v>8.3284400000000005</v>
      </c>
      <c r="M22" s="30">
        <f t="shared" si="0"/>
        <v>8.1556300000000004</v>
      </c>
      <c r="N22" s="30">
        <f t="shared" si="0"/>
        <v>7.9035900000000003</v>
      </c>
    </row>
    <row r="23" spans="1:14" ht="10.5" customHeight="1" x14ac:dyDescent="0.2">
      <c r="A23" s="9">
        <f t="shared" si="1"/>
        <v>2.0000000000000018E-3</v>
      </c>
      <c r="B23" s="10"/>
      <c r="C23" s="4">
        <f t="shared" si="2"/>
        <v>8</v>
      </c>
      <c r="D23" s="30">
        <f t="shared" si="0"/>
        <v>11.111280000000001</v>
      </c>
      <c r="E23" s="30">
        <f t="shared" si="0"/>
        <v>9.8098899999999993</v>
      </c>
      <c r="F23" s="30">
        <f t="shared" si="0"/>
        <v>10.153980000000001</v>
      </c>
      <c r="G23" s="30">
        <f t="shared" si="0"/>
        <v>9.9508500000000009</v>
      </c>
      <c r="H23" s="30">
        <f t="shared" si="0"/>
        <v>9.4383700000000008</v>
      </c>
      <c r="I23" s="30">
        <f t="shared" si="0"/>
        <v>8.8543400000000005</v>
      </c>
      <c r="J23" s="30">
        <f t="shared" si="0"/>
        <v>8.7208299999999994</v>
      </c>
      <c r="K23" s="30">
        <f t="shared" si="0"/>
        <v>8.5839700000000008</v>
      </c>
      <c r="L23" s="30">
        <f t="shared" si="0"/>
        <v>8.3303399999999996</v>
      </c>
      <c r="M23" s="30">
        <f t="shared" si="0"/>
        <v>8.1574899999999992</v>
      </c>
      <c r="N23" s="30">
        <f t="shared" si="0"/>
        <v>7.9053899999999997</v>
      </c>
    </row>
    <row r="24" spans="1:14" s="13" customFormat="1" ht="10.5" customHeight="1" x14ac:dyDescent="0.2">
      <c r="A24" s="9">
        <f t="shared" si="1"/>
        <v>2.0000000000000018E-3</v>
      </c>
      <c r="B24" s="10"/>
      <c r="C24" s="31">
        <f t="shared" si="2"/>
        <v>9</v>
      </c>
      <c r="D24" s="32">
        <f t="shared" si="0"/>
        <v>11.11375</v>
      </c>
      <c r="E24" s="32">
        <f t="shared" si="0"/>
        <v>9.8120700000000003</v>
      </c>
      <c r="F24" s="32">
        <f t="shared" si="0"/>
        <v>10.1563</v>
      </c>
      <c r="G24" s="32">
        <f t="shared" si="0"/>
        <v>9.9531299999999998</v>
      </c>
      <c r="H24" s="32">
        <f t="shared" si="0"/>
        <v>9.4405199999999994</v>
      </c>
      <c r="I24" s="32">
        <f t="shared" si="0"/>
        <v>8.8563600000000005</v>
      </c>
      <c r="J24" s="32">
        <f t="shared" si="0"/>
        <v>8.7228200000000005</v>
      </c>
      <c r="K24" s="32">
        <f t="shared" si="0"/>
        <v>8.5859299999999994</v>
      </c>
      <c r="L24" s="32">
        <f t="shared" si="0"/>
        <v>8.3322500000000002</v>
      </c>
      <c r="M24" s="32">
        <f t="shared" si="0"/>
        <v>8.1593599999999995</v>
      </c>
      <c r="N24" s="32">
        <f t="shared" si="0"/>
        <v>7.9071999999999996</v>
      </c>
    </row>
    <row r="25" spans="1:14" s="13" customFormat="1" ht="10.5" customHeight="1" x14ac:dyDescent="0.2">
      <c r="A25" s="9">
        <f t="shared" si="1"/>
        <v>2.0000000000000018E-3</v>
      </c>
      <c r="B25" s="10"/>
      <c r="C25" s="33">
        <f t="shared" si="2"/>
        <v>10</v>
      </c>
      <c r="D25" s="30">
        <f t="shared" si="0"/>
        <v>11.116210000000001</v>
      </c>
      <c r="E25" s="30">
        <f t="shared" si="0"/>
        <v>9.8142499999999995</v>
      </c>
      <c r="F25" s="30">
        <f t="shared" si="0"/>
        <v>10.158620000000001</v>
      </c>
      <c r="G25" s="30">
        <f t="shared" si="0"/>
        <v>9.9553999999999991</v>
      </c>
      <c r="H25" s="30">
        <f t="shared" si="0"/>
        <v>9.4426799999999993</v>
      </c>
      <c r="I25" s="30">
        <f t="shared" si="0"/>
        <v>8.85839</v>
      </c>
      <c r="J25" s="30">
        <f t="shared" si="0"/>
        <v>8.7248199999999994</v>
      </c>
      <c r="K25" s="30">
        <f t="shared" si="0"/>
        <v>8.5878899999999998</v>
      </c>
      <c r="L25" s="30">
        <f t="shared" si="0"/>
        <v>8.3341499999999993</v>
      </c>
      <c r="M25" s="30">
        <f t="shared" si="0"/>
        <v>8.1612200000000001</v>
      </c>
      <c r="N25" s="30">
        <f t="shared" si="0"/>
        <v>7.9089999999999998</v>
      </c>
    </row>
    <row r="26" spans="1:14" s="15" customFormat="1" ht="10.5" customHeight="1" x14ac:dyDescent="0.2">
      <c r="A26" s="9">
        <f t="shared" si="1"/>
        <v>2.0000000000000018E-3</v>
      </c>
      <c r="B26" s="14"/>
      <c r="C26" s="33">
        <f t="shared" si="2"/>
        <v>11</v>
      </c>
      <c r="D26" s="30">
        <f t="shared" ref="D26:N35" si="3">ROUND(100000*LVT / D$11 * ((1+D$12/100) ^ ((DAYS360(D$6,$L$2)+$C26-1)/360) * ((1+$A26) ^ (($C26-15)/30))) / 100000,5)</f>
        <v>11.118679999999999</v>
      </c>
      <c r="E26" s="30">
        <f t="shared" si="3"/>
        <v>9.8164300000000004</v>
      </c>
      <c r="F26" s="30">
        <f t="shared" si="3"/>
        <v>10.16094</v>
      </c>
      <c r="G26" s="30">
        <f t="shared" si="3"/>
        <v>9.9576799999999999</v>
      </c>
      <c r="H26" s="30">
        <f t="shared" si="3"/>
        <v>9.4448399999999992</v>
      </c>
      <c r="I26" s="30">
        <f t="shared" si="3"/>
        <v>8.8604099999999999</v>
      </c>
      <c r="J26" s="30">
        <f t="shared" si="3"/>
        <v>8.7268100000000004</v>
      </c>
      <c r="K26" s="30">
        <f t="shared" si="3"/>
        <v>8.5898599999999998</v>
      </c>
      <c r="L26" s="30">
        <f t="shared" si="3"/>
        <v>8.3360500000000002</v>
      </c>
      <c r="M26" s="30">
        <f t="shared" si="3"/>
        <v>8.1630800000000008</v>
      </c>
      <c r="N26" s="30">
        <f t="shared" si="3"/>
        <v>7.9108099999999997</v>
      </c>
    </row>
    <row r="27" spans="1:14" s="15" customFormat="1" ht="10.5" customHeight="1" x14ac:dyDescent="0.2">
      <c r="A27" s="16">
        <f t="shared" si="1"/>
        <v>2.0000000000000018E-3</v>
      </c>
      <c r="B27" s="14"/>
      <c r="C27" s="31">
        <f t="shared" si="2"/>
        <v>12</v>
      </c>
      <c r="D27" s="32">
        <f t="shared" si="3"/>
        <v>11.12115</v>
      </c>
      <c r="E27" s="32">
        <f t="shared" si="3"/>
        <v>9.8186</v>
      </c>
      <c r="F27" s="32">
        <f t="shared" si="3"/>
        <v>10.163259999999999</v>
      </c>
      <c r="G27" s="32">
        <f t="shared" si="3"/>
        <v>9.9599499999999992</v>
      </c>
      <c r="H27" s="32">
        <f t="shared" si="3"/>
        <v>9.4469999999999992</v>
      </c>
      <c r="I27" s="32">
        <f t="shared" si="3"/>
        <v>8.8624399999999994</v>
      </c>
      <c r="J27" s="32">
        <f t="shared" si="3"/>
        <v>8.7287999999999997</v>
      </c>
      <c r="K27" s="32">
        <f t="shared" si="3"/>
        <v>8.5918200000000002</v>
      </c>
      <c r="L27" s="32">
        <f t="shared" si="3"/>
        <v>8.3379600000000007</v>
      </c>
      <c r="M27" s="32">
        <f t="shared" si="3"/>
        <v>8.1649499999999993</v>
      </c>
      <c r="N27" s="32">
        <f t="shared" si="3"/>
        <v>7.9126200000000004</v>
      </c>
    </row>
    <row r="28" spans="1:14" s="15" customFormat="1" ht="10.5" customHeight="1" x14ac:dyDescent="0.2">
      <c r="A28" s="16">
        <f t="shared" si="1"/>
        <v>2.0000000000000018E-3</v>
      </c>
      <c r="B28" s="14"/>
      <c r="C28" s="33">
        <f t="shared" si="2"/>
        <v>13</v>
      </c>
      <c r="D28" s="30">
        <f t="shared" si="3"/>
        <v>11.123609999999999</v>
      </c>
      <c r="E28" s="30">
        <f t="shared" si="3"/>
        <v>9.8207799999999992</v>
      </c>
      <c r="F28" s="30">
        <f t="shared" si="3"/>
        <v>10.16559</v>
      </c>
      <c r="G28" s="30">
        <f t="shared" si="3"/>
        <v>9.9622299999999999</v>
      </c>
      <c r="H28" s="30">
        <f t="shared" si="3"/>
        <v>9.4491499999999995</v>
      </c>
      <c r="I28" s="30">
        <f t="shared" si="3"/>
        <v>8.8644599999999993</v>
      </c>
      <c r="J28" s="30">
        <f t="shared" si="3"/>
        <v>8.7308000000000003</v>
      </c>
      <c r="K28" s="30">
        <f t="shared" si="3"/>
        <v>8.5937800000000006</v>
      </c>
      <c r="L28" s="30">
        <f t="shared" si="3"/>
        <v>8.3398599999999998</v>
      </c>
      <c r="M28" s="30">
        <f t="shared" si="3"/>
        <v>8.1668199999999995</v>
      </c>
      <c r="N28" s="30">
        <f t="shared" si="3"/>
        <v>7.9144300000000003</v>
      </c>
    </row>
    <row r="29" spans="1:14" s="15" customFormat="1" ht="10.5" customHeight="1" x14ac:dyDescent="0.2">
      <c r="A29" s="17">
        <f t="shared" si="1"/>
        <v>2.0000000000000018E-3</v>
      </c>
      <c r="B29" s="14"/>
      <c r="C29" s="33">
        <f t="shared" si="2"/>
        <v>14</v>
      </c>
      <c r="D29" s="30">
        <f t="shared" si="3"/>
        <v>11.12608</v>
      </c>
      <c r="E29" s="30">
        <f t="shared" si="3"/>
        <v>9.8229600000000001</v>
      </c>
      <c r="F29" s="30">
        <f t="shared" si="3"/>
        <v>10.167909999999999</v>
      </c>
      <c r="G29" s="30">
        <f t="shared" si="3"/>
        <v>9.9644999999999992</v>
      </c>
      <c r="H29" s="30">
        <f t="shared" si="3"/>
        <v>9.4513099999999994</v>
      </c>
      <c r="I29" s="30">
        <f t="shared" si="3"/>
        <v>8.8664900000000006</v>
      </c>
      <c r="J29" s="30">
        <f t="shared" si="3"/>
        <v>8.7327899999999996</v>
      </c>
      <c r="K29" s="30">
        <f t="shared" si="3"/>
        <v>8.5957399999999993</v>
      </c>
      <c r="L29" s="30">
        <f t="shared" si="3"/>
        <v>8.3417700000000004</v>
      </c>
      <c r="M29" s="30">
        <f t="shared" si="3"/>
        <v>8.1686800000000002</v>
      </c>
      <c r="N29" s="30">
        <f t="shared" si="3"/>
        <v>7.9162400000000002</v>
      </c>
    </row>
    <row r="30" spans="1:14" s="15" customFormat="1" ht="10.5" customHeight="1" x14ac:dyDescent="0.2">
      <c r="A30" s="17">
        <f t="shared" si="1"/>
        <v>2.0000000000000018E-3</v>
      </c>
      <c r="B30" s="14"/>
      <c r="C30" s="31">
        <f t="shared" si="2"/>
        <v>15</v>
      </c>
      <c r="D30" s="32">
        <f t="shared" si="3"/>
        <v>11.128550000000001</v>
      </c>
      <c r="E30" s="32">
        <f t="shared" si="3"/>
        <v>9.8251399999999993</v>
      </c>
      <c r="F30" s="32">
        <f t="shared" si="3"/>
        <v>10.17023</v>
      </c>
      <c r="G30" s="32">
        <f t="shared" si="3"/>
        <v>9.96678</v>
      </c>
      <c r="H30" s="32">
        <f t="shared" si="3"/>
        <v>9.4534699999999994</v>
      </c>
      <c r="I30" s="32">
        <f t="shared" si="3"/>
        <v>8.8685100000000006</v>
      </c>
      <c r="J30" s="32">
        <f t="shared" si="3"/>
        <v>8.7347900000000003</v>
      </c>
      <c r="K30" s="32">
        <f t="shared" si="3"/>
        <v>8.5977099999999993</v>
      </c>
      <c r="L30" s="32">
        <f t="shared" si="3"/>
        <v>8.3436800000000009</v>
      </c>
      <c r="M30" s="32">
        <f t="shared" si="3"/>
        <v>8.1705500000000004</v>
      </c>
      <c r="N30" s="32">
        <f t="shared" si="3"/>
        <v>7.9180400000000004</v>
      </c>
    </row>
    <row r="31" spans="1:14" s="15" customFormat="1" ht="10.5" customHeight="1" x14ac:dyDescent="0.2">
      <c r="A31" s="17">
        <f t="shared" si="1"/>
        <v>2.0000000000000018E-3</v>
      </c>
      <c r="C31" s="33">
        <f t="shared" si="2"/>
        <v>16</v>
      </c>
      <c r="D31" s="30">
        <f t="shared" si="3"/>
        <v>11.131019999999999</v>
      </c>
      <c r="E31" s="30">
        <f t="shared" si="3"/>
        <v>9.8273200000000003</v>
      </c>
      <c r="F31" s="30">
        <f t="shared" si="3"/>
        <v>10.172560000000001</v>
      </c>
      <c r="G31" s="30">
        <f t="shared" si="3"/>
        <v>9.9690600000000007</v>
      </c>
      <c r="H31" s="30">
        <f t="shared" si="3"/>
        <v>9.4556299999999993</v>
      </c>
      <c r="I31" s="30">
        <f t="shared" si="3"/>
        <v>8.8705400000000001</v>
      </c>
      <c r="J31" s="30">
        <f t="shared" si="3"/>
        <v>8.7367799999999995</v>
      </c>
      <c r="K31" s="30">
        <f t="shared" si="3"/>
        <v>8.5996699999999997</v>
      </c>
      <c r="L31" s="30">
        <f t="shared" si="3"/>
        <v>8.34558</v>
      </c>
      <c r="M31" s="30">
        <f t="shared" si="3"/>
        <v>8.1724099999999993</v>
      </c>
      <c r="N31" s="30">
        <f t="shared" si="3"/>
        <v>7.9198500000000003</v>
      </c>
    </row>
    <row r="32" spans="1:14" s="15" customFormat="1" ht="10.5" customHeight="1" x14ac:dyDescent="0.2">
      <c r="A32" s="17">
        <f t="shared" si="1"/>
        <v>2.0000000000000018E-3</v>
      </c>
      <c r="C32" s="33">
        <f t="shared" si="2"/>
        <v>17</v>
      </c>
      <c r="D32" s="30">
        <f t="shared" si="3"/>
        <v>11.13349</v>
      </c>
      <c r="E32" s="30">
        <f t="shared" si="3"/>
        <v>9.8294999999999995</v>
      </c>
      <c r="F32" s="30">
        <f t="shared" si="3"/>
        <v>10.17488</v>
      </c>
      <c r="G32" s="30">
        <f t="shared" si="3"/>
        <v>9.97133</v>
      </c>
      <c r="H32" s="30">
        <f t="shared" si="3"/>
        <v>9.4577899999999993</v>
      </c>
      <c r="I32" s="30">
        <f t="shared" si="3"/>
        <v>8.87256</v>
      </c>
      <c r="J32" s="30">
        <f t="shared" si="3"/>
        <v>8.7387800000000002</v>
      </c>
      <c r="K32" s="30">
        <f t="shared" si="3"/>
        <v>8.6016399999999997</v>
      </c>
      <c r="L32" s="30">
        <f t="shared" si="3"/>
        <v>8.3474900000000005</v>
      </c>
      <c r="M32" s="30">
        <f t="shared" si="3"/>
        <v>8.1742799999999995</v>
      </c>
      <c r="N32" s="30">
        <f t="shared" si="3"/>
        <v>7.9216600000000001</v>
      </c>
    </row>
    <row r="33" spans="1:19" s="15" customFormat="1" ht="10.5" customHeight="1" x14ac:dyDescent="0.2">
      <c r="A33" s="17">
        <f t="shared" si="1"/>
        <v>2.0000000000000018E-3</v>
      </c>
      <c r="C33" s="31">
        <f t="shared" si="2"/>
        <v>18</v>
      </c>
      <c r="D33" s="32">
        <f t="shared" si="3"/>
        <v>11.135960000000001</v>
      </c>
      <c r="E33" s="32">
        <f t="shared" si="3"/>
        <v>9.83169</v>
      </c>
      <c r="F33" s="32">
        <f t="shared" si="3"/>
        <v>10.177210000000001</v>
      </c>
      <c r="G33" s="32">
        <f t="shared" si="3"/>
        <v>9.9736100000000008</v>
      </c>
      <c r="H33" s="32">
        <f t="shared" si="3"/>
        <v>9.4599499999999992</v>
      </c>
      <c r="I33" s="32">
        <f t="shared" si="3"/>
        <v>8.8745899999999995</v>
      </c>
      <c r="J33" s="32">
        <f t="shared" si="3"/>
        <v>8.7407800000000009</v>
      </c>
      <c r="K33" s="32">
        <f t="shared" si="3"/>
        <v>8.6036000000000001</v>
      </c>
      <c r="L33" s="32">
        <f t="shared" si="3"/>
        <v>8.3493999999999993</v>
      </c>
      <c r="M33" s="32">
        <f t="shared" si="3"/>
        <v>8.1761499999999998</v>
      </c>
      <c r="N33" s="32">
        <f t="shared" si="3"/>
        <v>7.92347</v>
      </c>
    </row>
    <row r="34" spans="1:19" s="15" customFormat="1" ht="10.5" customHeight="1" x14ac:dyDescent="0.2">
      <c r="A34" s="17">
        <f t="shared" si="1"/>
        <v>2.0000000000000018E-3</v>
      </c>
      <c r="C34" s="33">
        <f t="shared" si="2"/>
        <v>19</v>
      </c>
      <c r="D34" s="30">
        <f t="shared" si="3"/>
        <v>11.13843</v>
      </c>
      <c r="E34" s="30">
        <f t="shared" si="3"/>
        <v>9.8338699999999992</v>
      </c>
      <c r="F34" s="30">
        <f t="shared" si="3"/>
        <v>10.17953</v>
      </c>
      <c r="G34" s="30">
        <f t="shared" si="3"/>
        <v>9.9758899999999997</v>
      </c>
      <c r="H34" s="30">
        <f t="shared" si="3"/>
        <v>9.4621200000000005</v>
      </c>
      <c r="I34" s="30">
        <f t="shared" si="3"/>
        <v>8.8766200000000008</v>
      </c>
      <c r="J34" s="30">
        <f t="shared" si="3"/>
        <v>8.7427700000000002</v>
      </c>
      <c r="K34" s="30">
        <f t="shared" si="3"/>
        <v>8.6055700000000002</v>
      </c>
      <c r="L34" s="30">
        <f t="shared" si="3"/>
        <v>8.3513000000000002</v>
      </c>
      <c r="M34" s="30">
        <f t="shared" si="3"/>
        <v>8.1780200000000001</v>
      </c>
      <c r="N34" s="30">
        <f t="shared" si="3"/>
        <v>7.9252799999999999</v>
      </c>
    </row>
    <row r="35" spans="1:19" s="15" customFormat="1" ht="10.5" customHeight="1" x14ac:dyDescent="0.2">
      <c r="A35" s="17">
        <f t="shared" si="1"/>
        <v>2.0000000000000018E-3</v>
      </c>
      <c r="C35" s="33">
        <f t="shared" si="2"/>
        <v>20</v>
      </c>
      <c r="D35" s="30">
        <f t="shared" si="3"/>
        <v>11.14091</v>
      </c>
      <c r="E35" s="30">
        <f t="shared" si="3"/>
        <v>9.8360500000000002</v>
      </c>
      <c r="F35" s="30">
        <f t="shared" si="3"/>
        <v>10.18186</v>
      </c>
      <c r="G35" s="30">
        <f t="shared" si="3"/>
        <v>9.9781700000000004</v>
      </c>
      <c r="H35" s="30">
        <f t="shared" si="3"/>
        <v>9.4642800000000005</v>
      </c>
      <c r="I35" s="30">
        <f t="shared" si="3"/>
        <v>8.8786500000000004</v>
      </c>
      <c r="J35" s="30">
        <f t="shared" si="3"/>
        <v>8.7447700000000008</v>
      </c>
      <c r="K35" s="30">
        <f t="shared" si="3"/>
        <v>8.6075400000000002</v>
      </c>
      <c r="L35" s="30">
        <f t="shared" si="3"/>
        <v>8.3532100000000007</v>
      </c>
      <c r="M35" s="30">
        <f t="shared" si="3"/>
        <v>8.1798900000000003</v>
      </c>
      <c r="N35" s="30">
        <f t="shared" si="3"/>
        <v>7.9270899999999997</v>
      </c>
    </row>
    <row r="36" spans="1:19" s="15" customFormat="1" ht="10.5" customHeight="1" x14ac:dyDescent="0.2">
      <c r="A36" s="17">
        <f t="shared" si="1"/>
        <v>2.0000000000000018E-3</v>
      </c>
      <c r="C36" s="31">
        <f t="shared" si="2"/>
        <v>21</v>
      </c>
      <c r="D36" s="32">
        <f t="shared" ref="D36:N43" si="4">ROUND(100000*LVT / D$11 * ((1+D$12/100) ^ ((DAYS360(D$6,$L$2)+$C36-1)/360) * ((1+$A36) ^ (($C36-15)/30))) / 100000,5)</f>
        <v>11.143380000000001</v>
      </c>
      <c r="E36" s="32">
        <f t="shared" si="4"/>
        <v>9.8382299999999994</v>
      </c>
      <c r="F36" s="32">
        <f t="shared" si="4"/>
        <v>10.18418</v>
      </c>
      <c r="G36" s="32">
        <f t="shared" si="4"/>
        <v>9.9804499999999994</v>
      </c>
      <c r="H36" s="32">
        <f t="shared" si="4"/>
        <v>9.4664400000000004</v>
      </c>
      <c r="I36" s="32">
        <f t="shared" si="4"/>
        <v>8.8806799999999999</v>
      </c>
      <c r="J36" s="32">
        <f t="shared" si="4"/>
        <v>8.7467699999999997</v>
      </c>
      <c r="K36" s="32">
        <f t="shared" si="4"/>
        <v>8.6095000000000006</v>
      </c>
      <c r="L36" s="32">
        <f t="shared" si="4"/>
        <v>8.3551199999999994</v>
      </c>
      <c r="M36" s="32">
        <f t="shared" si="4"/>
        <v>8.1817600000000006</v>
      </c>
      <c r="N36" s="32">
        <f t="shared" si="4"/>
        <v>7.9288999999999996</v>
      </c>
    </row>
    <row r="37" spans="1:19" s="15" customFormat="1" ht="10.5" customHeight="1" x14ac:dyDescent="0.2">
      <c r="A37" s="17">
        <f t="shared" si="1"/>
        <v>2.0000000000000018E-3</v>
      </c>
      <c r="C37" s="33">
        <f t="shared" si="2"/>
        <v>22</v>
      </c>
      <c r="D37" s="30">
        <f t="shared" si="4"/>
        <v>11.145849999999999</v>
      </c>
      <c r="E37" s="30">
        <f t="shared" si="4"/>
        <v>9.8404199999999999</v>
      </c>
      <c r="F37" s="30">
        <f t="shared" si="4"/>
        <v>10.18651</v>
      </c>
      <c r="G37" s="30">
        <f t="shared" si="4"/>
        <v>9.9827300000000001</v>
      </c>
      <c r="H37" s="30">
        <f t="shared" si="4"/>
        <v>9.4686000000000003</v>
      </c>
      <c r="I37" s="30">
        <f t="shared" si="4"/>
        <v>8.8827099999999994</v>
      </c>
      <c r="J37" s="30">
        <f t="shared" si="4"/>
        <v>8.7487700000000004</v>
      </c>
      <c r="K37" s="30">
        <f t="shared" si="4"/>
        <v>8.6114700000000006</v>
      </c>
      <c r="L37" s="30">
        <f t="shared" si="4"/>
        <v>8.35703</v>
      </c>
      <c r="M37" s="30">
        <f t="shared" si="4"/>
        <v>8.1836199999999995</v>
      </c>
      <c r="N37" s="30">
        <f t="shared" si="4"/>
        <v>7.93072</v>
      </c>
      <c r="P37" s="30"/>
      <c r="Q37" s="30"/>
    </row>
    <row r="38" spans="1:19" s="15" customFormat="1" ht="10.5" customHeight="1" x14ac:dyDescent="0.2">
      <c r="A38" s="17">
        <f t="shared" si="1"/>
        <v>2.0000000000000018E-3</v>
      </c>
      <c r="C38" s="33">
        <f t="shared" si="2"/>
        <v>23</v>
      </c>
      <c r="D38" s="30">
        <f t="shared" si="4"/>
        <v>11.14832</v>
      </c>
      <c r="E38" s="30">
        <f t="shared" si="4"/>
        <v>9.8425999999999991</v>
      </c>
      <c r="F38" s="30">
        <f t="shared" si="4"/>
        <v>10.188840000000001</v>
      </c>
      <c r="G38" s="30">
        <f t="shared" si="4"/>
        <v>9.9850100000000008</v>
      </c>
      <c r="H38" s="30">
        <f t="shared" si="4"/>
        <v>9.4707699999999999</v>
      </c>
      <c r="I38" s="30">
        <f t="shared" si="4"/>
        <v>8.8847299999999994</v>
      </c>
      <c r="J38" s="30">
        <f t="shared" si="4"/>
        <v>8.7507699999999993</v>
      </c>
      <c r="K38" s="30">
        <f t="shared" si="4"/>
        <v>8.6134400000000007</v>
      </c>
      <c r="L38" s="30">
        <f t="shared" si="4"/>
        <v>8.3589400000000005</v>
      </c>
      <c r="M38" s="30">
        <f t="shared" si="4"/>
        <v>8.1854899999999997</v>
      </c>
      <c r="N38" s="30">
        <f t="shared" si="4"/>
        <v>7.9325299999999999</v>
      </c>
    </row>
    <row r="39" spans="1:19" s="15" customFormat="1" ht="10.5" customHeight="1" x14ac:dyDescent="0.2">
      <c r="A39" s="17">
        <f t="shared" si="1"/>
        <v>2.0000000000000018E-3</v>
      </c>
      <c r="C39" s="31">
        <f t="shared" si="2"/>
        <v>24</v>
      </c>
      <c r="D39" s="32">
        <f t="shared" si="4"/>
        <v>11.1508</v>
      </c>
      <c r="E39" s="32">
        <f t="shared" si="4"/>
        <v>9.8447800000000001</v>
      </c>
      <c r="F39" s="32">
        <f t="shared" si="4"/>
        <v>10.19117</v>
      </c>
      <c r="G39" s="32">
        <f t="shared" si="4"/>
        <v>9.9872899999999998</v>
      </c>
      <c r="H39" s="32">
        <f t="shared" si="4"/>
        <v>9.4729299999999999</v>
      </c>
      <c r="I39" s="32">
        <f t="shared" si="4"/>
        <v>8.8867600000000007</v>
      </c>
      <c r="J39" s="32">
        <f t="shared" si="4"/>
        <v>8.7527699999999999</v>
      </c>
      <c r="K39" s="32">
        <f t="shared" si="4"/>
        <v>8.6153999999999993</v>
      </c>
      <c r="L39" s="32">
        <f t="shared" si="4"/>
        <v>8.3608499999999992</v>
      </c>
      <c r="M39" s="32">
        <f t="shared" si="4"/>
        <v>8.18736</v>
      </c>
      <c r="N39" s="32">
        <f t="shared" si="4"/>
        <v>7.9343399999999997</v>
      </c>
    </row>
    <row r="40" spans="1:19" s="15" customFormat="1" ht="10.5" customHeight="1" x14ac:dyDescent="0.2">
      <c r="A40" s="17">
        <f t="shared" si="1"/>
        <v>2.0000000000000018E-3</v>
      </c>
      <c r="C40" s="33">
        <f t="shared" si="2"/>
        <v>25</v>
      </c>
      <c r="D40" s="30">
        <f t="shared" si="4"/>
        <v>11.153269999999999</v>
      </c>
      <c r="E40" s="30">
        <f t="shared" si="4"/>
        <v>9.8469700000000007</v>
      </c>
      <c r="F40" s="30">
        <f t="shared" si="4"/>
        <v>10.193490000000001</v>
      </c>
      <c r="G40" s="30">
        <f t="shared" si="4"/>
        <v>9.9895800000000001</v>
      </c>
      <c r="H40" s="30">
        <f t="shared" si="4"/>
        <v>9.4750899999999998</v>
      </c>
      <c r="I40" s="30">
        <f t="shared" si="4"/>
        <v>8.8887999999999998</v>
      </c>
      <c r="J40" s="30">
        <f t="shared" si="4"/>
        <v>8.7547700000000006</v>
      </c>
      <c r="K40" s="30">
        <f t="shared" si="4"/>
        <v>8.6173699999999993</v>
      </c>
      <c r="L40" s="30">
        <f t="shared" si="4"/>
        <v>8.3627599999999997</v>
      </c>
      <c r="M40" s="30">
        <f t="shared" si="4"/>
        <v>8.1892399999999999</v>
      </c>
      <c r="N40" s="30">
        <f t="shared" si="4"/>
        <v>7.9361499999999996</v>
      </c>
    </row>
    <row r="41" spans="1:19" s="15" customFormat="1" ht="10.5" customHeight="1" x14ac:dyDescent="0.2">
      <c r="A41" s="17">
        <f t="shared" si="1"/>
        <v>2E-3</v>
      </c>
      <c r="C41" s="33">
        <f t="shared" si="2"/>
        <v>26</v>
      </c>
      <c r="D41" s="30">
        <f t="shared" si="4"/>
        <v>11.155749999999999</v>
      </c>
      <c r="E41" s="30">
        <f t="shared" si="4"/>
        <v>9.8491499999999998</v>
      </c>
      <c r="F41" s="30">
        <f t="shared" si="4"/>
        <v>10.195819999999999</v>
      </c>
      <c r="G41" s="30">
        <f t="shared" si="4"/>
        <v>9.9918600000000009</v>
      </c>
      <c r="H41" s="30">
        <f t="shared" si="4"/>
        <v>9.4772599999999994</v>
      </c>
      <c r="I41" s="30">
        <f t="shared" si="4"/>
        <v>8.8908299999999993</v>
      </c>
      <c r="J41" s="30">
        <f t="shared" si="4"/>
        <v>8.7567699999999995</v>
      </c>
      <c r="K41" s="30">
        <f t="shared" si="4"/>
        <v>8.6193399999999993</v>
      </c>
      <c r="L41" s="30">
        <f t="shared" si="4"/>
        <v>8.3646700000000003</v>
      </c>
      <c r="M41" s="30">
        <f t="shared" si="4"/>
        <v>8.1911100000000001</v>
      </c>
      <c r="N41" s="30">
        <f t="shared" si="4"/>
        <v>7.93797</v>
      </c>
    </row>
    <row r="42" spans="1:19" s="15" customFormat="1" ht="10.5" customHeight="1" x14ac:dyDescent="0.2">
      <c r="A42" s="17">
        <f t="shared" si="1"/>
        <v>2E-3</v>
      </c>
      <c r="C42" s="31">
        <f t="shared" si="2"/>
        <v>27</v>
      </c>
      <c r="D42" s="32">
        <f t="shared" si="4"/>
        <v>11.15822</v>
      </c>
      <c r="E42" s="32">
        <f t="shared" si="4"/>
        <v>9.8513400000000004</v>
      </c>
      <c r="F42" s="32">
        <f t="shared" si="4"/>
        <v>10.19815</v>
      </c>
      <c r="G42" s="32">
        <f t="shared" si="4"/>
        <v>9.9941399999999998</v>
      </c>
      <c r="H42" s="32">
        <f t="shared" si="4"/>
        <v>9.4794300000000007</v>
      </c>
      <c r="I42" s="32">
        <f t="shared" si="4"/>
        <v>8.8928600000000007</v>
      </c>
      <c r="J42" s="32">
        <f t="shared" si="4"/>
        <v>8.7587700000000002</v>
      </c>
      <c r="K42" s="32">
        <f t="shared" si="4"/>
        <v>8.6213099999999994</v>
      </c>
      <c r="L42" s="32">
        <f t="shared" si="4"/>
        <v>8.3665800000000008</v>
      </c>
      <c r="M42" s="32">
        <f t="shared" si="4"/>
        <v>8.1929800000000004</v>
      </c>
      <c r="N42" s="32">
        <f t="shared" si="4"/>
        <v>7.9397799999999998</v>
      </c>
    </row>
    <row r="43" spans="1:19" s="15" customFormat="1" ht="10.5" customHeight="1" x14ac:dyDescent="0.2">
      <c r="A43" s="17">
        <f t="shared" si="1"/>
        <v>2E-3</v>
      </c>
      <c r="C43" s="33">
        <f t="shared" si="2"/>
        <v>28</v>
      </c>
      <c r="D43" s="30">
        <f t="shared" si="4"/>
        <v>11.1607</v>
      </c>
      <c r="E43" s="30">
        <f t="shared" si="4"/>
        <v>9.8535299999999992</v>
      </c>
      <c r="F43" s="30">
        <f t="shared" si="4"/>
        <v>10.200480000000001</v>
      </c>
      <c r="G43" s="30">
        <f t="shared" si="4"/>
        <v>9.9964200000000005</v>
      </c>
      <c r="H43" s="30">
        <f t="shared" si="4"/>
        <v>9.4815900000000006</v>
      </c>
      <c r="I43" s="30">
        <f t="shared" si="4"/>
        <v>8.8948900000000002</v>
      </c>
      <c r="J43" s="30">
        <f t="shared" si="4"/>
        <v>8.7607700000000008</v>
      </c>
      <c r="K43" s="30">
        <f t="shared" si="4"/>
        <v>8.6232799999999994</v>
      </c>
      <c r="L43" s="30">
        <f t="shared" si="4"/>
        <v>8.3684899999999995</v>
      </c>
      <c r="M43" s="30">
        <f t="shared" si="4"/>
        <v>8.1948500000000006</v>
      </c>
      <c r="N43" s="30">
        <f t="shared" si="4"/>
        <v>7.9415899999999997</v>
      </c>
    </row>
    <row r="44" spans="1:19" s="13" customFormat="1" ht="11.25" customHeight="1" x14ac:dyDescent="0.2">
      <c r="A44" s="18"/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9" ht="13.5" customHeight="1" x14ac:dyDescent="0.2">
      <c r="A45" s="18"/>
      <c r="B45" s="1" t="s">
        <v>25</v>
      </c>
      <c r="D45" s="26">
        <v>34196</v>
      </c>
      <c r="E45" s="26">
        <v>34257</v>
      </c>
      <c r="F45" s="26">
        <v>34349</v>
      </c>
      <c r="G45" s="26">
        <v>34469</v>
      </c>
      <c r="H45" s="26">
        <v>34561</v>
      </c>
      <c r="I45" s="26">
        <v>34592</v>
      </c>
      <c r="J45" s="26">
        <v>34714</v>
      </c>
      <c r="K45" s="26">
        <v>34865</v>
      </c>
      <c r="L45" s="26">
        <v>35079</v>
      </c>
      <c r="M45" s="26">
        <v>35779</v>
      </c>
      <c r="N45" s="26">
        <v>36965</v>
      </c>
      <c r="O45" s="19"/>
      <c r="P45" s="19"/>
      <c r="Q45" s="19"/>
      <c r="R45" s="19"/>
      <c r="S45" s="19"/>
    </row>
    <row r="46" spans="1:19" ht="21.75" customHeight="1" x14ac:dyDescent="0.2">
      <c r="A46" s="18"/>
      <c r="B46" s="1" t="s">
        <v>39</v>
      </c>
      <c r="D46" s="4" t="s">
        <v>14</v>
      </c>
      <c r="E46" s="4" t="s">
        <v>15</v>
      </c>
      <c r="F46" s="4" t="s">
        <v>16</v>
      </c>
      <c r="G46" s="4" t="s">
        <v>17</v>
      </c>
      <c r="H46" s="4" t="s">
        <v>18</v>
      </c>
      <c r="I46" s="4" t="s">
        <v>19</v>
      </c>
      <c r="J46" s="4" t="s">
        <v>20</v>
      </c>
      <c r="K46" s="4" t="s">
        <v>21</v>
      </c>
      <c r="L46" s="4" t="s">
        <v>22</v>
      </c>
      <c r="M46" s="4" t="s">
        <v>23</v>
      </c>
      <c r="N46" s="4" t="s">
        <v>42</v>
      </c>
      <c r="O46" s="19"/>
      <c r="P46" s="19"/>
      <c r="Q46" s="19"/>
      <c r="R46" s="19"/>
      <c r="S46" s="19"/>
    </row>
    <row r="47" spans="1:19" ht="8.1" customHeight="1" x14ac:dyDescent="0.2">
      <c r="A47" s="18"/>
    </row>
    <row r="48" spans="1:19" ht="11.1" customHeight="1" x14ac:dyDescent="0.2">
      <c r="A48" s="18"/>
      <c r="B48" s="1" t="s">
        <v>10</v>
      </c>
      <c r="C48" s="1">
        <f>Forsendur!C3</f>
        <v>8093</v>
      </c>
      <c r="D48" s="4"/>
      <c r="E48" s="4"/>
      <c r="K48" s="19"/>
      <c r="L48" s="19"/>
      <c r="M48" s="19"/>
      <c r="O48" s="19"/>
      <c r="P48" s="19"/>
      <c r="Q48" s="19"/>
      <c r="R48" s="19"/>
      <c r="S48" s="19"/>
    </row>
    <row r="49" spans="1:19" ht="11.1" customHeight="1" x14ac:dyDescent="0.2">
      <c r="A49" s="18"/>
      <c r="C49" s="20">
        <f>Forsendur!C4</f>
        <v>409.9</v>
      </c>
      <c r="D49" s="4"/>
      <c r="E49" s="4"/>
      <c r="K49" s="19"/>
      <c r="L49" s="19"/>
      <c r="M49" s="19"/>
      <c r="O49" s="19"/>
      <c r="P49" s="19"/>
      <c r="Q49" s="19"/>
      <c r="R49" s="19"/>
      <c r="S49" s="19"/>
    </row>
    <row r="50" spans="1:19" ht="11.1" customHeight="1" x14ac:dyDescent="0.2">
      <c r="A50" s="18"/>
      <c r="B50" s="1" t="s">
        <v>11</v>
      </c>
      <c r="D50" s="4">
        <v>3307</v>
      </c>
      <c r="E50" s="4">
        <v>3339</v>
      </c>
      <c r="F50" s="4">
        <v>3343</v>
      </c>
      <c r="G50" s="4">
        <v>3347</v>
      </c>
      <c r="H50" s="4">
        <v>3370</v>
      </c>
      <c r="I50" s="4">
        <v>3373</v>
      </c>
      <c r="J50" s="4">
        <v>3385</v>
      </c>
      <c r="K50" s="5">
        <v>172.1</v>
      </c>
      <c r="L50" s="5">
        <v>174.2</v>
      </c>
      <c r="M50" s="5">
        <v>181.7</v>
      </c>
      <c r="N50" s="5">
        <v>202.8</v>
      </c>
      <c r="O50" s="19"/>
      <c r="P50" s="19"/>
      <c r="Q50" s="19"/>
      <c r="R50" s="19"/>
      <c r="S50" s="19"/>
    </row>
    <row r="51" spans="1:19" ht="11.1" customHeight="1" x14ac:dyDescent="0.2">
      <c r="A51" s="18"/>
      <c r="B51" s="1" t="s">
        <v>12</v>
      </c>
      <c r="D51" s="4">
        <v>6</v>
      </c>
      <c r="E51" s="4">
        <v>5</v>
      </c>
      <c r="F51" s="4">
        <v>4.75</v>
      </c>
      <c r="G51" s="4">
        <v>4.75</v>
      </c>
      <c r="H51" s="4">
        <v>4.75</v>
      </c>
      <c r="I51" s="4">
        <v>4.75</v>
      </c>
      <c r="J51" s="4">
        <v>4.75</v>
      </c>
      <c r="K51" s="4">
        <v>4.75</v>
      </c>
      <c r="L51" s="4">
        <v>4.75</v>
      </c>
      <c r="M51" s="4">
        <v>4.75</v>
      </c>
      <c r="N51" s="4">
        <v>4.75</v>
      </c>
      <c r="O51" s="19"/>
      <c r="P51" s="19"/>
      <c r="Q51" s="19"/>
      <c r="R51" s="19"/>
      <c r="S51" s="19"/>
    </row>
    <row r="52" spans="1:19" ht="11.1" customHeight="1" x14ac:dyDescent="0.2">
      <c r="A52" s="18"/>
      <c r="B52" s="1" t="s">
        <v>36</v>
      </c>
      <c r="C52" s="7">
        <f>Forsendur!C7</f>
        <v>2.0000000000000018E-3</v>
      </c>
    </row>
    <row r="53" spans="1:19" ht="11.1" customHeight="1" x14ac:dyDescent="0.2">
      <c r="A53" s="18"/>
      <c r="B53" s="1" t="str">
        <f>B14</f>
        <v>Hækkun vísitölu</v>
      </c>
      <c r="C53" s="7">
        <f>Verdb_raun</f>
        <v>2E-3</v>
      </c>
      <c r="H53" s="34"/>
      <c r="K53" s="34"/>
      <c r="M53" s="34"/>
      <c r="N53" s="34"/>
    </row>
    <row r="54" spans="1:19" ht="3.95" customHeight="1" x14ac:dyDescent="0.2">
      <c r="A54" s="18"/>
    </row>
    <row r="55" spans="1:19" ht="10.5" customHeight="1" x14ac:dyDescent="0.2">
      <c r="A55" s="9">
        <f t="shared" ref="A55:A82" si="5">IF(Dags_visit_naest&gt;C55,verdbspa,Verdb_raun)</f>
        <v>2.0000000000000018E-3</v>
      </c>
      <c r="B55" s="29" t="str">
        <f>B16</f>
        <v>Dagsetning...</v>
      </c>
      <c r="C55" s="10">
        <v>1</v>
      </c>
      <c r="D55" s="30">
        <f t="shared" ref="D55:J64" si="6">ROUND(100000*LVT/D$50*((1+D$51/100)^((DAYS360(D$45,$L$2)+$C55-1)/360)*((1+$A55)^(($C55-15)/30)))/100000,5)</f>
        <v>7.6730499999999999</v>
      </c>
      <c r="E55" s="30">
        <f t="shared" si="6"/>
        <v>6.2582899999999997</v>
      </c>
      <c r="F55" s="30">
        <f t="shared" si="6"/>
        <v>5.8986099999999997</v>
      </c>
      <c r="G55" s="30">
        <f t="shared" si="6"/>
        <v>5.8011200000000001</v>
      </c>
      <c r="H55" s="30">
        <f t="shared" si="6"/>
        <v>5.6950799999999999</v>
      </c>
      <c r="I55" s="30">
        <f t="shared" si="6"/>
        <v>5.66805</v>
      </c>
      <c r="J55" s="30">
        <f>ROUND(100000*LVT/J$50*((1+J$51/100)^((DAYS360(J$45,$L$2)+$C55-1)/360)*((1+$A55)^(($C55-15)/30)))/100000,5)</f>
        <v>5.5612599999999999</v>
      </c>
      <c r="K55" s="30">
        <f t="shared" ref="K55:N82" si="7">ROUND(100000*NVT/K$50*((1+K$51/100)^((DAYS360(K$45,$L$2)+$C55-1)/360)*((1+$A55)^(($C55-15)/30)))/100000,5)</f>
        <v>5.4340299999999999</v>
      </c>
      <c r="L55" s="30">
        <f t="shared" si="7"/>
        <v>5.2251399999999997</v>
      </c>
      <c r="M55" s="30">
        <f t="shared" si="7"/>
        <v>4.5831400000000002</v>
      </c>
      <c r="N55" s="30">
        <f t="shared" si="7"/>
        <v>3.5314199999999998</v>
      </c>
    </row>
    <row r="56" spans="1:19" ht="10.5" customHeight="1" x14ac:dyDescent="0.2">
      <c r="A56" s="9">
        <f t="shared" si="5"/>
        <v>2.0000000000000018E-3</v>
      </c>
      <c r="B56" s="34"/>
      <c r="C56" s="10">
        <f t="shared" ref="C56:C82" si="8">C55+1</f>
        <v>2</v>
      </c>
      <c r="D56" s="30">
        <f t="shared" si="6"/>
        <v>7.6748099999999999</v>
      </c>
      <c r="E56" s="30">
        <f t="shared" si="6"/>
        <v>6.2595499999999999</v>
      </c>
      <c r="F56" s="30">
        <f t="shared" si="6"/>
        <v>5.8997599999999997</v>
      </c>
      <c r="G56" s="30">
        <f t="shared" si="6"/>
        <v>5.8022600000000004</v>
      </c>
      <c r="H56" s="30">
        <f t="shared" si="6"/>
        <v>5.6961899999999996</v>
      </c>
      <c r="I56" s="30">
        <f t="shared" si="6"/>
        <v>5.6691599999999998</v>
      </c>
      <c r="J56" s="30">
        <f t="shared" si="6"/>
        <v>5.5623500000000003</v>
      </c>
      <c r="K56" s="30">
        <f t="shared" si="7"/>
        <v>5.4350899999999998</v>
      </c>
      <c r="L56" s="30">
        <f t="shared" si="7"/>
        <v>5.2261600000000001</v>
      </c>
      <c r="M56" s="30">
        <f t="shared" si="7"/>
        <v>4.5840300000000003</v>
      </c>
      <c r="N56" s="30">
        <f t="shared" si="7"/>
        <v>3.5321099999999999</v>
      </c>
    </row>
    <row r="57" spans="1:19" ht="10.5" customHeight="1" x14ac:dyDescent="0.2">
      <c r="A57" s="9">
        <f t="shared" si="5"/>
        <v>2.0000000000000018E-3</v>
      </c>
      <c r="B57" s="34"/>
      <c r="C57" s="31">
        <f t="shared" si="8"/>
        <v>3</v>
      </c>
      <c r="D57" s="32">
        <f t="shared" si="6"/>
        <v>7.6765600000000003</v>
      </c>
      <c r="E57" s="32">
        <f t="shared" si="6"/>
        <v>6.2608199999999998</v>
      </c>
      <c r="F57" s="32">
        <f t="shared" si="6"/>
        <v>5.9009200000000002</v>
      </c>
      <c r="G57" s="32">
        <f t="shared" si="6"/>
        <v>5.8033900000000003</v>
      </c>
      <c r="H57" s="32">
        <f t="shared" si="6"/>
        <v>5.6973000000000003</v>
      </c>
      <c r="I57" s="32">
        <f t="shared" si="6"/>
        <v>5.6702700000000004</v>
      </c>
      <c r="J57" s="32">
        <f t="shared" si="6"/>
        <v>5.5634399999999999</v>
      </c>
      <c r="K57" s="32">
        <f t="shared" si="7"/>
        <v>5.4361499999999996</v>
      </c>
      <c r="L57" s="32">
        <f t="shared" si="7"/>
        <v>5.2271900000000002</v>
      </c>
      <c r="M57" s="32">
        <f t="shared" si="7"/>
        <v>4.5849299999999999</v>
      </c>
      <c r="N57" s="32">
        <f t="shared" si="7"/>
        <v>3.5327999999999999</v>
      </c>
    </row>
    <row r="58" spans="1:19" ht="10.5" customHeight="1" x14ac:dyDescent="0.2">
      <c r="A58" s="9">
        <f t="shared" si="5"/>
        <v>2.0000000000000018E-3</v>
      </c>
      <c r="B58" s="34"/>
      <c r="C58" s="10">
        <f t="shared" si="8"/>
        <v>4</v>
      </c>
      <c r="D58" s="30">
        <f t="shared" si="6"/>
        <v>7.6783200000000003</v>
      </c>
      <c r="E58" s="30">
        <f t="shared" si="6"/>
        <v>6.2620800000000001</v>
      </c>
      <c r="F58" s="30">
        <f t="shared" si="6"/>
        <v>5.9020700000000001</v>
      </c>
      <c r="G58" s="30">
        <f t="shared" si="6"/>
        <v>5.8045299999999997</v>
      </c>
      <c r="H58" s="30">
        <f t="shared" si="6"/>
        <v>5.6984199999999996</v>
      </c>
      <c r="I58" s="30">
        <f t="shared" si="6"/>
        <v>5.6713699999999996</v>
      </c>
      <c r="J58" s="30">
        <f t="shared" si="6"/>
        <v>5.5645199999999999</v>
      </c>
      <c r="K58" s="30">
        <f t="shared" si="7"/>
        <v>5.4372199999999999</v>
      </c>
      <c r="L58" s="30">
        <f t="shared" si="7"/>
        <v>5.2282099999999998</v>
      </c>
      <c r="M58" s="30">
        <f t="shared" si="7"/>
        <v>4.5858299999999996</v>
      </c>
      <c r="N58" s="30">
        <f t="shared" si="7"/>
        <v>3.53349</v>
      </c>
    </row>
    <row r="59" spans="1:19" ht="10.5" customHeight="1" x14ac:dyDescent="0.2">
      <c r="A59" s="9">
        <f t="shared" si="5"/>
        <v>2.0000000000000018E-3</v>
      </c>
      <c r="B59" s="34"/>
      <c r="C59" s="10">
        <f t="shared" si="8"/>
        <v>5</v>
      </c>
      <c r="D59" s="30">
        <f t="shared" si="6"/>
        <v>7.6800699999999997</v>
      </c>
      <c r="E59" s="30">
        <f t="shared" si="6"/>
        <v>6.26335</v>
      </c>
      <c r="F59" s="30">
        <f t="shared" si="6"/>
        <v>5.9032200000000001</v>
      </c>
      <c r="G59" s="30">
        <f t="shared" si="6"/>
        <v>5.8056599999999996</v>
      </c>
      <c r="H59" s="30">
        <f t="shared" si="6"/>
        <v>5.6995300000000002</v>
      </c>
      <c r="I59" s="30">
        <f t="shared" si="6"/>
        <v>5.6724800000000002</v>
      </c>
      <c r="J59" s="30">
        <f t="shared" si="6"/>
        <v>5.5656100000000004</v>
      </c>
      <c r="K59" s="30">
        <f t="shared" si="7"/>
        <v>5.4382799999999998</v>
      </c>
      <c r="L59" s="30">
        <f t="shared" si="7"/>
        <v>5.2292300000000003</v>
      </c>
      <c r="M59" s="30">
        <f t="shared" si="7"/>
        <v>4.5867199999999997</v>
      </c>
      <c r="N59" s="30">
        <f t="shared" si="7"/>
        <v>3.5341800000000001</v>
      </c>
    </row>
    <row r="60" spans="1:19" ht="10.5" customHeight="1" x14ac:dyDescent="0.2">
      <c r="A60" s="9">
        <f t="shared" si="5"/>
        <v>2.0000000000000018E-3</v>
      </c>
      <c r="B60" s="34"/>
      <c r="C60" s="31">
        <f t="shared" si="8"/>
        <v>6</v>
      </c>
      <c r="D60" s="32">
        <f t="shared" si="6"/>
        <v>7.6818200000000001</v>
      </c>
      <c r="E60" s="32">
        <f t="shared" si="6"/>
        <v>6.2646199999999999</v>
      </c>
      <c r="F60" s="32">
        <f t="shared" si="6"/>
        <v>5.9043799999999997</v>
      </c>
      <c r="G60" s="32">
        <f t="shared" si="6"/>
        <v>5.8068</v>
      </c>
      <c r="H60" s="32">
        <f t="shared" si="6"/>
        <v>5.7006500000000004</v>
      </c>
      <c r="I60" s="32">
        <f t="shared" si="6"/>
        <v>5.6735899999999999</v>
      </c>
      <c r="J60" s="32">
        <f t="shared" si="6"/>
        <v>5.5667</v>
      </c>
      <c r="K60" s="32">
        <f t="shared" si="7"/>
        <v>5.4393399999999996</v>
      </c>
      <c r="L60" s="32">
        <f t="shared" si="7"/>
        <v>5.2302499999999998</v>
      </c>
      <c r="M60" s="32">
        <f t="shared" si="7"/>
        <v>4.5876200000000003</v>
      </c>
      <c r="N60" s="32">
        <f t="shared" si="7"/>
        <v>3.5348700000000002</v>
      </c>
    </row>
    <row r="61" spans="1:19" ht="10.5" customHeight="1" x14ac:dyDescent="0.2">
      <c r="A61" s="9">
        <f t="shared" si="5"/>
        <v>2.0000000000000018E-3</v>
      </c>
      <c r="B61" s="34"/>
      <c r="C61" s="10">
        <f t="shared" si="8"/>
        <v>7</v>
      </c>
      <c r="D61" s="30">
        <f t="shared" si="6"/>
        <v>7.6835800000000001</v>
      </c>
      <c r="E61" s="30">
        <f t="shared" si="6"/>
        <v>6.2658800000000001</v>
      </c>
      <c r="F61" s="30">
        <f t="shared" si="6"/>
        <v>5.9055299999999997</v>
      </c>
      <c r="G61" s="30">
        <f t="shared" si="6"/>
        <v>5.8079299999999998</v>
      </c>
      <c r="H61" s="30">
        <f t="shared" si="6"/>
        <v>5.7017600000000002</v>
      </c>
      <c r="I61" s="30">
        <f t="shared" si="6"/>
        <v>5.6746999999999996</v>
      </c>
      <c r="J61" s="30">
        <f t="shared" si="6"/>
        <v>5.5677899999999996</v>
      </c>
      <c r="K61" s="30">
        <f t="shared" si="7"/>
        <v>5.44041</v>
      </c>
      <c r="L61" s="30">
        <f t="shared" si="7"/>
        <v>5.2312799999999999</v>
      </c>
      <c r="M61" s="30">
        <f t="shared" si="7"/>
        <v>4.5885199999999999</v>
      </c>
      <c r="N61" s="30">
        <f t="shared" si="7"/>
        <v>3.5355599999999998</v>
      </c>
    </row>
    <row r="62" spans="1:19" ht="10.5" customHeight="1" x14ac:dyDescent="0.2">
      <c r="A62" s="9">
        <f t="shared" si="5"/>
        <v>2.0000000000000018E-3</v>
      </c>
      <c r="B62" s="34"/>
      <c r="C62" s="10">
        <f t="shared" si="8"/>
        <v>8</v>
      </c>
      <c r="D62" s="30">
        <f t="shared" si="6"/>
        <v>7.6853400000000001</v>
      </c>
      <c r="E62" s="30">
        <f t="shared" si="6"/>
        <v>6.26715</v>
      </c>
      <c r="F62" s="30">
        <f t="shared" si="6"/>
        <v>5.9066900000000002</v>
      </c>
      <c r="G62" s="30">
        <f t="shared" si="6"/>
        <v>5.8090700000000002</v>
      </c>
      <c r="H62" s="30">
        <f t="shared" si="6"/>
        <v>5.7028800000000004</v>
      </c>
      <c r="I62" s="30">
        <f t="shared" si="6"/>
        <v>5.6758100000000002</v>
      </c>
      <c r="J62" s="30">
        <f t="shared" si="6"/>
        <v>5.5688800000000001</v>
      </c>
      <c r="K62" s="30">
        <f t="shared" si="7"/>
        <v>5.4414699999999998</v>
      </c>
      <c r="L62" s="30">
        <f t="shared" si="7"/>
        <v>5.2323000000000004</v>
      </c>
      <c r="M62" s="30">
        <f t="shared" si="7"/>
        <v>4.58941</v>
      </c>
      <c r="N62" s="30">
        <f t="shared" si="7"/>
        <v>3.5362499999999999</v>
      </c>
    </row>
    <row r="63" spans="1:19" s="13" customFormat="1" ht="10.5" customHeight="1" x14ac:dyDescent="0.2">
      <c r="A63" s="9">
        <f t="shared" si="5"/>
        <v>2.0000000000000018E-3</v>
      </c>
      <c r="B63" s="35"/>
      <c r="C63" s="31">
        <f t="shared" si="8"/>
        <v>9</v>
      </c>
      <c r="D63" s="32">
        <f t="shared" si="6"/>
        <v>7.6870900000000004</v>
      </c>
      <c r="E63" s="32">
        <f t="shared" si="6"/>
        <v>6.2684199999999999</v>
      </c>
      <c r="F63" s="32">
        <f t="shared" si="6"/>
        <v>5.9078400000000002</v>
      </c>
      <c r="G63" s="32">
        <f t="shared" si="6"/>
        <v>5.8102099999999997</v>
      </c>
      <c r="H63" s="32">
        <f t="shared" si="6"/>
        <v>5.7039900000000001</v>
      </c>
      <c r="I63" s="32">
        <f t="shared" si="6"/>
        <v>5.67692</v>
      </c>
      <c r="J63" s="32">
        <f t="shared" si="6"/>
        <v>5.5699699999999996</v>
      </c>
      <c r="K63" s="32">
        <f t="shared" si="7"/>
        <v>5.4425299999999996</v>
      </c>
      <c r="L63" s="32">
        <f t="shared" si="7"/>
        <v>5.23332</v>
      </c>
      <c r="M63" s="32">
        <f t="shared" si="7"/>
        <v>4.5903099999999997</v>
      </c>
      <c r="N63" s="32">
        <f t="shared" si="7"/>
        <v>3.53695</v>
      </c>
    </row>
    <row r="64" spans="1:19" s="13" customFormat="1" ht="10.5" customHeight="1" x14ac:dyDescent="0.2">
      <c r="A64" s="9">
        <f t="shared" si="5"/>
        <v>2.0000000000000018E-3</v>
      </c>
      <c r="B64" s="35"/>
      <c r="C64" s="12">
        <f t="shared" si="8"/>
        <v>10</v>
      </c>
      <c r="D64" s="30">
        <f t="shared" si="6"/>
        <v>7.6888500000000004</v>
      </c>
      <c r="E64" s="30">
        <f t="shared" si="6"/>
        <v>6.2696800000000001</v>
      </c>
      <c r="F64" s="30">
        <f t="shared" si="6"/>
        <v>5.9089999999999998</v>
      </c>
      <c r="G64" s="30">
        <f t="shared" si="6"/>
        <v>5.8113400000000004</v>
      </c>
      <c r="H64" s="30">
        <f t="shared" si="6"/>
        <v>5.7051100000000003</v>
      </c>
      <c r="I64" s="30">
        <f t="shared" si="6"/>
        <v>5.6780299999999997</v>
      </c>
      <c r="J64" s="30">
        <f t="shared" si="6"/>
        <v>5.5710499999999996</v>
      </c>
      <c r="K64" s="30">
        <f t="shared" si="7"/>
        <v>5.4436</v>
      </c>
      <c r="L64" s="30">
        <f t="shared" si="7"/>
        <v>5.2343400000000004</v>
      </c>
      <c r="M64" s="30">
        <f t="shared" si="7"/>
        <v>4.5912100000000002</v>
      </c>
      <c r="N64" s="30">
        <f t="shared" si="7"/>
        <v>3.5376400000000001</v>
      </c>
    </row>
    <row r="65" spans="1:14" s="15" customFormat="1" ht="10.5" customHeight="1" x14ac:dyDescent="0.2">
      <c r="A65" s="16">
        <f t="shared" si="5"/>
        <v>2.0000000000000018E-3</v>
      </c>
      <c r="B65" s="36"/>
      <c r="C65" s="12">
        <f t="shared" si="8"/>
        <v>11</v>
      </c>
      <c r="D65" s="30">
        <f t="shared" ref="D65:J74" si="9">ROUND(100000*LVT/D$50*((1+D$51/100)^((DAYS360(D$45,$L$2)+$C65-1)/360)*((1+$A65)^(($C65-15)/30)))/100000,5)</f>
        <v>7.6905999999999999</v>
      </c>
      <c r="E65" s="30">
        <f t="shared" si="9"/>
        <v>6.27095</v>
      </c>
      <c r="F65" s="30">
        <f t="shared" si="9"/>
        <v>5.9101499999999998</v>
      </c>
      <c r="G65" s="30">
        <f t="shared" si="9"/>
        <v>5.8124799999999999</v>
      </c>
      <c r="H65" s="30">
        <f t="shared" si="9"/>
        <v>5.7062200000000001</v>
      </c>
      <c r="I65" s="30">
        <f t="shared" si="9"/>
        <v>5.6791400000000003</v>
      </c>
      <c r="J65" s="30">
        <f t="shared" si="9"/>
        <v>5.5721400000000001</v>
      </c>
      <c r="K65" s="30">
        <f t="shared" si="7"/>
        <v>5.4446599999999998</v>
      </c>
      <c r="L65" s="30">
        <f t="shared" si="7"/>
        <v>5.2353699999999996</v>
      </c>
      <c r="M65" s="30">
        <f t="shared" si="7"/>
        <v>4.5921099999999999</v>
      </c>
      <c r="N65" s="30">
        <f t="shared" si="7"/>
        <v>3.5383300000000002</v>
      </c>
    </row>
    <row r="66" spans="1:14" s="15" customFormat="1" ht="10.5" customHeight="1" x14ac:dyDescent="0.2">
      <c r="A66" s="16">
        <f t="shared" si="5"/>
        <v>2.0000000000000018E-3</v>
      </c>
      <c r="B66" s="36"/>
      <c r="C66" s="31">
        <f t="shared" si="8"/>
        <v>12</v>
      </c>
      <c r="D66" s="32">
        <f t="shared" si="9"/>
        <v>7.6923599999999999</v>
      </c>
      <c r="E66" s="32">
        <f t="shared" si="9"/>
        <v>6.2722199999999999</v>
      </c>
      <c r="F66" s="32">
        <f t="shared" si="9"/>
        <v>5.9113100000000003</v>
      </c>
      <c r="G66" s="32">
        <f t="shared" si="9"/>
        <v>5.8136099999999997</v>
      </c>
      <c r="H66" s="32">
        <f t="shared" si="9"/>
        <v>5.7073400000000003</v>
      </c>
      <c r="I66" s="32">
        <f t="shared" si="9"/>
        <v>5.68025</v>
      </c>
      <c r="J66" s="32">
        <f t="shared" si="9"/>
        <v>5.5732299999999997</v>
      </c>
      <c r="K66" s="32">
        <f t="shared" si="7"/>
        <v>5.4457300000000002</v>
      </c>
      <c r="L66" s="32">
        <f t="shared" si="7"/>
        <v>5.2363900000000001</v>
      </c>
      <c r="M66" s="32">
        <f t="shared" si="7"/>
        <v>4.593</v>
      </c>
      <c r="N66" s="32">
        <f t="shared" si="7"/>
        <v>3.5390199999999998</v>
      </c>
    </row>
    <row r="67" spans="1:14" s="15" customFormat="1" ht="10.5" customHeight="1" x14ac:dyDescent="0.2">
      <c r="A67" s="16">
        <f t="shared" si="5"/>
        <v>2.0000000000000018E-3</v>
      </c>
      <c r="B67" s="36"/>
      <c r="C67" s="12">
        <f t="shared" si="8"/>
        <v>13</v>
      </c>
      <c r="D67" s="30">
        <f t="shared" si="9"/>
        <v>7.6941199999999998</v>
      </c>
      <c r="E67" s="30">
        <f t="shared" si="9"/>
        <v>6.2734899999999998</v>
      </c>
      <c r="F67" s="30">
        <f t="shared" si="9"/>
        <v>5.9124600000000003</v>
      </c>
      <c r="G67" s="30">
        <f t="shared" si="9"/>
        <v>5.8147500000000001</v>
      </c>
      <c r="H67" s="30">
        <f t="shared" si="9"/>
        <v>5.70845</v>
      </c>
      <c r="I67" s="30">
        <f t="shared" si="9"/>
        <v>5.6813599999999997</v>
      </c>
      <c r="J67" s="30">
        <f t="shared" si="9"/>
        <v>5.5743200000000002</v>
      </c>
      <c r="K67" s="30">
        <f t="shared" si="7"/>
        <v>5.44679</v>
      </c>
      <c r="L67" s="30">
        <f t="shared" si="7"/>
        <v>5.2374200000000002</v>
      </c>
      <c r="M67" s="30">
        <f t="shared" si="7"/>
        <v>4.5938999999999997</v>
      </c>
      <c r="N67" s="30">
        <f t="shared" si="7"/>
        <v>3.5397099999999999</v>
      </c>
    </row>
    <row r="68" spans="1:14" s="15" customFormat="1" ht="10.5" customHeight="1" x14ac:dyDescent="0.2">
      <c r="A68" s="17">
        <f t="shared" si="5"/>
        <v>2.0000000000000018E-3</v>
      </c>
      <c r="B68" s="36"/>
      <c r="C68" s="12">
        <f t="shared" si="8"/>
        <v>14</v>
      </c>
      <c r="D68" s="30">
        <f t="shared" si="9"/>
        <v>7.6958799999999998</v>
      </c>
      <c r="E68" s="30">
        <f t="shared" si="9"/>
        <v>6.27475</v>
      </c>
      <c r="F68" s="30">
        <f t="shared" si="9"/>
        <v>5.9136199999999999</v>
      </c>
      <c r="G68" s="30">
        <f t="shared" si="9"/>
        <v>5.8158899999999996</v>
      </c>
      <c r="H68" s="30">
        <f t="shared" si="9"/>
        <v>5.7095700000000003</v>
      </c>
      <c r="I68" s="30">
        <f t="shared" si="9"/>
        <v>5.6824700000000004</v>
      </c>
      <c r="J68" s="30">
        <f t="shared" si="9"/>
        <v>5.5754099999999998</v>
      </c>
      <c r="K68" s="30">
        <f t="shared" si="7"/>
        <v>5.4478600000000004</v>
      </c>
      <c r="L68" s="30">
        <f t="shared" si="7"/>
        <v>5.2384399999999998</v>
      </c>
      <c r="M68" s="30">
        <f t="shared" si="7"/>
        <v>4.5948000000000002</v>
      </c>
      <c r="N68" s="30">
        <f t="shared" si="7"/>
        <v>3.5404</v>
      </c>
    </row>
    <row r="69" spans="1:14" s="15" customFormat="1" ht="10.5" customHeight="1" x14ac:dyDescent="0.2">
      <c r="A69" s="17">
        <f t="shared" si="5"/>
        <v>2.0000000000000018E-3</v>
      </c>
      <c r="B69" s="36"/>
      <c r="C69" s="31">
        <f t="shared" si="8"/>
        <v>15</v>
      </c>
      <c r="D69" s="32">
        <f t="shared" si="9"/>
        <v>7.6976399999999998</v>
      </c>
      <c r="E69" s="32">
        <f t="shared" si="9"/>
        <v>6.2760199999999999</v>
      </c>
      <c r="F69" s="32">
        <f t="shared" si="9"/>
        <v>5.9147800000000004</v>
      </c>
      <c r="G69" s="32">
        <f t="shared" si="9"/>
        <v>5.8170200000000003</v>
      </c>
      <c r="H69" s="32">
        <f t="shared" si="9"/>
        <v>5.7106899999999996</v>
      </c>
      <c r="I69" s="32">
        <f t="shared" si="9"/>
        <v>5.6835800000000001</v>
      </c>
      <c r="J69" s="32">
        <f t="shared" si="9"/>
        <v>5.5765000000000002</v>
      </c>
      <c r="K69" s="32">
        <f t="shared" si="7"/>
        <v>5.4489200000000002</v>
      </c>
      <c r="L69" s="32">
        <f t="shared" si="7"/>
        <v>5.2394600000000002</v>
      </c>
      <c r="M69" s="32">
        <f t="shared" si="7"/>
        <v>4.5956999999999999</v>
      </c>
      <c r="N69" s="32">
        <f t="shared" si="7"/>
        <v>3.5411000000000001</v>
      </c>
    </row>
    <row r="70" spans="1:14" s="15" customFormat="1" ht="10.5" customHeight="1" x14ac:dyDescent="0.2">
      <c r="A70" s="17">
        <f t="shared" si="5"/>
        <v>2.0000000000000018E-3</v>
      </c>
      <c r="B70" s="36"/>
      <c r="C70" s="12">
        <f>C69+1</f>
        <v>16</v>
      </c>
      <c r="D70" s="30">
        <f t="shared" si="9"/>
        <v>7.6993900000000002</v>
      </c>
      <c r="E70" s="30">
        <f t="shared" si="9"/>
        <v>6.2772899999999998</v>
      </c>
      <c r="F70" s="30">
        <f t="shared" si="9"/>
        <v>5.9159300000000004</v>
      </c>
      <c r="G70" s="30">
        <f t="shared" si="9"/>
        <v>5.8181599999999998</v>
      </c>
      <c r="H70" s="30">
        <f t="shared" si="9"/>
        <v>5.7118000000000002</v>
      </c>
      <c r="I70" s="30">
        <f t="shared" si="9"/>
        <v>5.6847000000000003</v>
      </c>
      <c r="J70" s="30">
        <f t="shared" si="9"/>
        <v>5.5775899999999998</v>
      </c>
      <c r="K70" s="30">
        <f t="shared" si="7"/>
        <v>5.4499899999999997</v>
      </c>
      <c r="L70" s="30">
        <f t="shared" si="7"/>
        <v>5.2404900000000003</v>
      </c>
      <c r="M70" s="30">
        <f t="shared" si="7"/>
        <v>4.5965999999999996</v>
      </c>
      <c r="N70" s="30">
        <f t="shared" si="7"/>
        <v>3.5417900000000002</v>
      </c>
    </row>
    <row r="71" spans="1:14" s="15" customFormat="1" ht="10.5" customHeight="1" x14ac:dyDescent="0.2">
      <c r="A71" s="17">
        <f t="shared" si="5"/>
        <v>2.0000000000000018E-3</v>
      </c>
      <c r="B71" s="36"/>
      <c r="C71" s="12">
        <f t="shared" si="8"/>
        <v>17</v>
      </c>
      <c r="D71" s="30">
        <f t="shared" si="9"/>
        <v>7.7011500000000002</v>
      </c>
      <c r="E71" s="30">
        <f t="shared" si="9"/>
        <v>6.2785599999999997</v>
      </c>
      <c r="F71" s="30">
        <f t="shared" si="9"/>
        <v>5.91709</v>
      </c>
      <c r="G71" s="30">
        <f t="shared" si="9"/>
        <v>5.8193000000000001</v>
      </c>
      <c r="H71" s="30">
        <f t="shared" si="9"/>
        <v>5.7129200000000004</v>
      </c>
      <c r="I71" s="30">
        <f t="shared" si="9"/>
        <v>5.68581</v>
      </c>
      <c r="J71" s="30">
        <f t="shared" si="9"/>
        <v>5.5786800000000003</v>
      </c>
      <c r="K71" s="30">
        <f t="shared" si="7"/>
        <v>5.4510500000000004</v>
      </c>
      <c r="L71" s="30">
        <f t="shared" si="7"/>
        <v>5.2415099999999999</v>
      </c>
      <c r="M71" s="30">
        <f t="shared" si="7"/>
        <v>4.5975000000000001</v>
      </c>
      <c r="N71" s="30">
        <f t="shared" si="7"/>
        <v>3.5424799999999999</v>
      </c>
    </row>
    <row r="72" spans="1:14" s="15" customFormat="1" ht="10.5" customHeight="1" x14ac:dyDescent="0.2">
      <c r="A72" s="17">
        <f t="shared" si="5"/>
        <v>2.0000000000000018E-3</v>
      </c>
      <c r="B72" s="36"/>
      <c r="C72" s="31">
        <f t="shared" si="8"/>
        <v>18</v>
      </c>
      <c r="D72" s="32">
        <f t="shared" si="9"/>
        <v>7.7029100000000001</v>
      </c>
      <c r="E72" s="32">
        <f t="shared" si="9"/>
        <v>6.2798299999999996</v>
      </c>
      <c r="F72" s="32">
        <f t="shared" si="9"/>
        <v>5.9182499999999996</v>
      </c>
      <c r="G72" s="32">
        <f t="shared" si="9"/>
        <v>5.8204399999999996</v>
      </c>
      <c r="H72" s="32">
        <f t="shared" si="9"/>
        <v>5.7140399999999998</v>
      </c>
      <c r="I72" s="32">
        <f t="shared" si="9"/>
        <v>5.6869199999999998</v>
      </c>
      <c r="J72" s="32">
        <f t="shared" si="9"/>
        <v>5.5797699999999999</v>
      </c>
      <c r="K72" s="32">
        <f t="shared" si="7"/>
        <v>5.4521199999999999</v>
      </c>
      <c r="L72" s="32">
        <f t="shared" si="7"/>
        <v>5.24254</v>
      </c>
      <c r="M72" s="32">
        <f t="shared" si="7"/>
        <v>4.5983900000000002</v>
      </c>
      <c r="N72" s="32">
        <f t="shared" si="7"/>
        <v>3.5431699999999999</v>
      </c>
    </row>
    <row r="73" spans="1:14" s="15" customFormat="1" ht="10.5" customHeight="1" x14ac:dyDescent="0.2">
      <c r="A73" s="17">
        <f t="shared" si="5"/>
        <v>2.0000000000000018E-3</v>
      </c>
      <c r="B73" s="36"/>
      <c r="C73" s="12">
        <f t="shared" si="8"/>
        <v>19</v>
      </c>
      <c r="D73" s="30">
        <f t="shared" si="9"/>
        <v>7.7046700000000001</v>
      </c>
      <c r="E73" s="30">
        <f t="shared" si="9"/>
        <v>6.2811000000000003</v>
      </c>
      <c r="F73" s="30">
        <f t="shared" si="9"/>
        <v>5.9194000000000004</v>
      </c>
      <c r="G73" s="30">
        <f t="shared" si="9"/>
        <v>5.82158</v>
      </c>
      <c r="H73" s="30">
        <f t="shared" si="9"/>
        <v>5.7151500000000004</v>
      </c>
      <c r="I73" s="30">
        <f t="shared" si="9"/>
        <v>5.6880300000000004</v>
      </c>
      <c r="J73" s="30">
        <f t="shared" si="9"/>
        <v>5.58087</v>
      </c>
      <c r="K73" s="30">
        <f t="shared" si="7"/>
        <v>5.4531900000000002</v>
      </c>
      <c r="L73" s="30">
        <f t="shared" si="7"/>
        <v>5.2435600000000004</v>
      </c>
      <c r="M73" s="30">
        <f t="shared" si="7"/>
        <v>4.5992899999999999</v>
      </c>
      <c r="N73" s="30">
        <f t="shared" si="7"/>
        <v>3.5438700000000001</v>
      </c>
    </row>
    <row r="74" spans="1:14" s="15" customFormat="1" ht="10.5" customHeight="1" x14ac:dyDescent="0.2">
      <c r="A74" s="17">
        <f t="shared" si="5"/>
        <v>2.0000000000000018E-3</v>
      </c>
      <c r="B74" s="36"/>
      <c r="C74" s="12">
        <f t="shared" si="8"/>
        <v>20</v>
      </c>
      <c r="D74" s="30">
        <f t="shared" si="9"/>
        <v>7.7064300000000001</v>
      </c>
      <c r="E74" s="30">
        <f t="shared" si="9"/>
        <v>6.2823700000000002</v>
      </c>
      <c r="F74" s="30">
        <f t="shared" si="9"/>
        <v>5.92056</v>
      </c>
      <c r="G74" s="30">
        <f t="shared" si="9"/>
        <v>5.8227099999999998</v>
      </c>
      <c r="H74" s="30">
        <f t="shared" si="9"/>
        <v>5.7162699999999997</v>
      </c>
      <c r="I74" s="30">
        <f t="shared" si="9"/>
        <v>5.6891400000000001</v>
      </c>
      <c r="J74" s="30">
        <f t="shared" si="9"/>
        <v>5.5819599999999996</v>
      </c>
      <c r="K74" s="30">
        <f t="shared" si="7"/>
        <v>5.45425</v>
      </c>
      <c r="L74" s="30">
        <f t="shared" si="7"/>
        <v>5.2445899999999996</v>
      </c>
      <c r="M74" s="30">
        <f t="shared" si="7"/>
        <v>4.6001899999999996</v>
      </c>
      <c r="N74" s="30">
        <f t="shared" si="7"/>
        <v>3.5445600000000002</v>
      </c>
    </row>
    <row r="75" spans="1:14" s="15" customFormat="1" ht="10.5" customHeight="1" x14ac:dyDescent="0.2">
      <c r="A75" s="17">
        <f t="shared" si="5"/>
        <v>2.0000000000000018E-3</v>
      </c>
      <c r="B75" s="36"/>
      <c r="C75" s="31">
        <f t="shared" si="8"/>
        <v>21</v>
      </c>
      <c r="D75" s="32">
        <f t="shared" ref="D75:J82" si="10">ROUND(100000*LVT/D$50*((1+D$51/100)^((DAYS360(D$45,$L$2)+$C75-1)/360)*((1+$A75)^(($C75-15)/30)))/100000,5)</f>
        <v>7.7081900000000001</v>
      </c>
      <c r="E75" s="32">
        <f t="shared" si="10"/>
        <v>6.2836400000000001</v>
      </c>
      <c r="F75" s="32">
        <f t="shared" si="10"/>
        <v>5.9217199999999997</v>
      </c>
      <c r="G75" s="32">
        <f t="shared" si="10"/>
        <v>5.8238500000000002</v>
      </c>
      <c r="H75" s="32">
        <f t="shared" si="10"/>
        <v>5.71739</v>
      </c>
      <c r="I75" s="32">
        <f t="shared" si="10"/>
        <v>5.6902600000000003</v>
      </c>
      <c r="J75" s="32">
        <f t="shared" si="10"/>
        <v>5.5830500000000001</v>
      </c>
      <c r="K75" s="32">
        <f t="shared" si="7"/>
        <v>5.4553200000000004</v>
      </c>
      <c r="L75" s="32">
        <f t="shared" si="7"/>
        <v>5.2456100000000001</v>
      </c>
      <c r="M75" s="32">
        <f t="shared" si="7"/>
        <v>4.6010900000000001</v>
      </c>
      <c r="N75" s="32">
        <f t="shared" si="7"/>
        <v>3.5452499999999998</v>
      </c>
    </row>
    <row r="76" spans="1:14" s="15" customFormat="1" ht="10.5" customHeight="1" x14ac:dyDescent="0.2">
      <c r="A76" s="17">
        <f t="shared" si="5"/>
        <v>2.0000000000000018E-3</v>
      </c>
      <c r="B76" s="36"/>
      <c r="C76" s="12">
        <f t="shared" si="8"/>
        <v>22</v>
      </c>
      <c r="D76" s="30">
        <f t="shared" si="10"/>
        <v>7.7099599999999997</v>
      </c>
      <c r="E76" s="30">
        <f t="shared" si="10"/>
        <v>6.28491</v>
      </c>
      <c r="F76" s="30">
        <f t="shared" si="10"/>
        <v>5.9228800000000001</v>
      </c>
      <c r="G76" s="30">
        <f t="shared" si="10"/>
        <v>5.8249899999999997</v>
      </c>
      <c r="H76" s="30">
        <f t="shared" si="10"/>
        <v>5.7185100000000002</v>
      </c>
      <c r="I76" s="30">
        <f t="shared" si="10"/>
        <v>5.69137</v>
      </c>
      <c r="J76" s="30">
        <f t="shared" si="10"/>
        <v>5.5841399999999997</v>
      </c>
      <c r="K76" s="30">
        <f t="shared" si="7"/>
        <v>5.4563800000000002</v>
      </c>
      <c r="L76" s="30">
        <f t="shared" si="7"/>
        <v>5.2466400000000002</v>
      </c>
      <c r="M76" s="30">
        <f t="shared" si="7"/>
        <v>4.6019899999999998</v>
      </c>
      <c r="N76" s="30">
        <f t="shared" si="7"/>
        <v>3.5459499999999999</v>
      </c>
    </row>
    <row r="77" spans="1:14" s="15" customFormat="1" ht="10.5" customHeight="1" x14ac:dyDescent="0.2">
      <c r="A77" s="17">
        <f t="shared" si="5"/>
        <v>2.0000000000000018E-3</v>
      </c>
      <c r="B77" s="36"/>
      <c r="C77" s="12">
        <f t="shared" si="8"/>
        <v>23</v>
      </c>
      <c r="D77" s="30">
        <f t="shared" si="10"/>
        <v>7.7117199999999997</v>
      </c>
      <c r="E77" s="30">
        <f t="shared" si="10"/>
        <v>6.2861799999999999</v>
      </c>
      <c r="F77" s="30">
        <f t="shared" si="10"/>
        <v>5.9240300000000001</v>
      </c>
      <c r="G77" s="30">
        <f t="shared" si="10"/>
        <v>5.82613</v>
      </c>
      <c r="H77" s="30">
        <f t="shared" si="10"/>
        <v>5.7196199999999999</v>
      </c>
      <c r="I77" s="30">
        <f t="shared" si="10"/>
        <v>5.6924799999999998</v>
      </c>
      <c r="J77" s="30">
        <f t="shared" si="10"/>
        <v>5.5852300000000001</v>
      </c>
      <c r="K77" s="30">
        <f t="shared" si="7"/>
        <v>5.4574499999999997</v>
      </c>
      <c r="L77" s="30">
        <f t="shared" si="7"/>
        <v>5.2476599999999998</v>
      </c>
      <c r="M77" s="30">
        <f t="shared" si="7"/>
        <v>4.6028900000000004</v>
      </c>
      <c r="N77" s="30">
        <f t="shared" si="7"/>
        <v>3.54664</v>
      </c>
    </row>
    <row r="78" spans="1:14" s="15" customFormat="1" ht="10.5" customHeight="1" x14ac:dyDescent="0.2">
      <c r="A78" s="17">
        <f t="shared" si="5"/>
        <v>2.0000000000000018E-3</v>
      </c>
      <c r="B78" s="36"/>
      <c r="C78" s="31">
        <f t="shared" si="8"/>
        <v>24</v>
      </c>
      <c r="D78" s="32">
        <f t="shared" si="10"/>
        <v>7.7134799999999997</v>
      </c>
      <c r="E78" s="32">
        <f t="shared" si="10"/>
        <v>6.2874499999999998</v>
      </c>
      <c r="F78" s="32">
        <f t="shared" si="10"/>
        <v>5.9251899999999997</v>
      </c>
      <c r="G78" s="32">
        <f t="shared" si="10"/>
        <v>5.8272700000000004</v>
      </c>
      <c r="H78" s="32">
        <f t="shared" si="10"/>
        <v>5.7207400000000002</v>
      </c>
      <c r="I78" s="32">
        <f t="shared" si="10"/>
        <v>5.6935900000000004</v>
      </c>
      <c r="J78" s="32">
        <f t="shared" si="10"/>
        <v>5.5863199999999997</v>
      </c>
      <c r="K78" s="32">
        <f t="shared" si="7"/>
        <v>5.45852</v>
      </c>
      <c r="L78" s="32">
        <f t="shared" si="7"/>
        <v>5.2486899999999999</v>
      </c>
      <c r="M78" s="32">
        <f t="shared" si="7"/>
        <v>4.60379</v>
      </c>
      <c r="N78" s="32">
        <f t="shared" si="7"/>
        <v>3.5473300000000001</v>
      </c>
    </row>
    <row r="79" spans="1:14" s="15" customFormat="1" ht="10.5" customHeight="1" x14ac:dyDescent="0.2">
      <c r="A79" s="17">
        <f t="shared" si="5"/>
        <v>2.0000000000000018E-3</v>
      </c>
      <c r="B79" s="36"/>
      <c r="C79" s="12">
        <f t="shared" si="8"/>
        <v>25</v>
      </c>
      <c r="D79" s="30">
        <f t="shared" si="10"/>
        <v>7.7152399999999997</v>
      </c>
      <c r="E79" s="30">
        <f t="shared" si="10"/>
        <v>6.2887199999999996</v>
      </c>
      <c r="F79" s="30">
        <f t="shared" si="10"/>
        <v>5.9263500000000002</v>
      </c>
      <c r="G79" s="30">
        <f t="shared" si="10"/>
        <v>5.8284099999999999</v>
      </c>
      <c r="H79" s="30">
        <f t="shared" si="10"/>
        <v>5.7218600000000004</v>
      </c>
      <c r="I79" s="30">
        <f t="shared" si="10"/>
        <v>5.6947099999999997</v>
      </c>
      <c r="J79" s="30">
        <f t="shared" si="10"/>
        <v>5.5874199999999998</v>
      </c>
      <c r="K79" s="30">
        <f t="shared" si="7"/>
        <v>5.4595900000000004</v>
      </c>
      <c r="L79" s="30">
        <f t="shared" si="7"/>
        <v>5.2497199999999999</v>
      </c>
      <c r="M79" s="30">
        <f t="shared" si="7"/>
        <v>4.6046899999999997</v>
      </c>
      <c r="N79" s="30">
        <f t="shared" si="7"/>
        <v>3.5480299999999998</v>
      </c>
    </row>
    <row r="80" spans="1:14" s="15" customFormat="1" ht="10.5" customHeight="1" x14ac:dyDescent="0.2">
      <c r="A80" s="17">
        <f t="shared" si="5"/>
        <v>2E-3</v>
      </c>
      <c r="B80" s="36"/>
      <c r="C80" s="12">
        <f t="shared" si="8"/>
        <v>26</v>
      </c>
      <c r="D80" s="30">
        <f t="shared" si="10"/>
        <v>7.7169999999999996</v>
      </c>
      <c r="E80" s="30">
        <f t="shared" si="10"/>
        <v>6.2899900000000004</v>
      </c>
      <c r="F80" s="30">
        <f t="shared" si="10"/>
        <v>5.9275099999999998</v>
      </c>
      <c r="G80" s="30">
        <f t="shared" si="10"/>
        <v>5.8295500000000002</v>
      </c>
      <c r="H80" s="30">
        <f t="shared" si="10"/>
        <v>5.7229799999999997</v>
      </c>
      <c r="I80" s="30">
        <f t="shared" si="10"/>
        <v>5.6958200000000003</v>
      </c>
      <c r="J80" s="30">
        <f t="shared" si="10"/>
        <v>5.5885100000000003</v>
      </c>
      <c r="K80" s="30">
        <f t="shared" si="7"/>
        <v>5.4606500000000002</v>
      </c>
      <c r="L80" s="30">
        <f t="shared" si="7"/>
        <v>5.2507400000000004</v>
      </c>
      <c r="M80" s="30">
        <f t="shared" si="7"/>
        <v>4.6055900000000003</v>
      </c>
      <c r="N80" s="30">
        <f t="shared" si="7"/>
        <v>3.5487199999999999</v>
      </c>
    </row>
    <row r="81" spans="1:14" s="15" customFormat="1" ht="10.5" customHeight="1" x14ac:dyDescent="0.2">
      <c r="A81" s="17">
        <f t="shared" si="5"/>
        <v>2E-3</v>
      </c>
      <c r="B81" s="36"/>
      <c r="C81" s="31">
        <f t="shared" si="8"/>
        <v>27</v>
      </c>
      <c r="D81" s="32">
        <f t="shared" si="10"/>
        <v>7.7187700000000001</v>
      </c>
      <c r="E81" s="32">
        <f t="shared" si="10"/>
        <v>6.2912600000000003</v>
      </c>
      <c r="F81" s="32">
        <f t="shared" si="10"/>
        <v>5.9286700000000003</v>
      </c>
      <c r="G81" s="32">
        <f t="shared" si="10"/>
        <v>5.8306899999999997</v>
      </c>
      <c r="H81" s="32">
        <f t="shared" si="10"/>
        <v>5.7241</v>
      </c>
      <c r="I81" s="32">
        <f t="shared" si="10"/>
        <v>5.69693</v>
      </c>
      <c r="J81" s="32">
        <f t="shared" si="10"/>
        <v>5.5895999999999999</v>
      </c>
      <c r="K81" s="32">
        <f t="shared" si="7"/>
        <v>5.4617199999999997</v>
      </c>
      <c r="L81" s="32">
        <f t="shared" si="7"/>
        <v>5.2517699999999996</v>
      </c>
      <c r="M81" s="32">
        <f t="shared" si="7"/>
        <v>4.60649</v>
      </c>
      <c r="N81" s="32">
        <f t="shared" si="7"/>
        <v>3.54941</v>
      </c>
    </row>
    <row r="82" spans="1:14" s="15" customFormat="1" ht="10.5" customHeight="1" x14ac:dyDescent="0.2">
      <c r="A82" s="17">
        <f t="shared" si="5"/>
        <v>2E-3</v>
      </c>
      <c r="B82" s="36"/>
      <c r="C82" s="12">
        <f t="shared" si="8"/>
        <v>28</v>
      </c>
      <c r="D82" s="30">
        <f t="shared" si="10"/>
        <v>7.7205300000000001</v>
      </c>
      <c r="E82" s="30">
        <f t="shared" si="10"/>
        <v>6.2925300000000002</v>
      </c>
      <c r="F82" s="30">
        <f t="shared" si="10"/>
        <v>5.9298299999999999</v>
      </c>
      <c r="G82" s="30">
        <f t="shared" si="10"/>
        <v>5.8318300000000001</v>
      </c>
      <c r="H82" s="30">
        <f t="shared" si="10"/>
        <v>5.7252200000000002</v>
      </c>
      <c r="I82" s="30">
        <f t="shared" si="10"/>
        <v>5.6980500000000003</v>
      </c>
      <c r="J82" s="30">
        <f t="shared" si="10"/>
        <v>5.5906900000000004</v>
      </c>
      <c r="K82" s="30">
        <f t="shared" si="7"/>
        <v>5.46279</v>
      </c>
      <c r="L82" s="30">
        <f t="shared" si="7"/>
        <v>5.2527999999999997</v>
      </c>
      <c r="M82" s="30">
        <f t="shared" si="7"/>
        <v>4.6073899999999997</v>
      </c>
      <c r="N82" s="30">
        <f t="shared" si="7"/>
        <v>3.5501100000000001</v>
      </c>
    </row>
    <row r="83" spans="1:14" s="13" customFormat="1" ht="10.5" customHeight="1" x14ac:dyDescent="0.2">
      <c r="B83" s="35"/>
      <c r="C83" s="12"/>
      <c r="D83" s="34"/>
      <c r="E83" s="34"/>
      <c r="F83" s="34"/>
      <c r="G83" s="34"/>
      <c r="H83" s="34"/>
      <c r="I83" s="34"/>
      <c r="J83" s="34"/>
      <c r="K83" s="34"/>
      <c r="L83" s="34"/>
      <c r="M83" s="34"/>
    </row>
    <row r="84" spans="1:14" s="13" customFormat="1" ht="10.5" customHeight="1" x14ac:dyDescent="0.2">
      <c r="B84" s="35"/>
      <c r="C84" s="12"/>
      <c r="D84" s="34"/>
      <c r="E84" s="34"/>
      <c r="F84" s="34"/>
      <c r="G84" s="34"/>
      <c r="H84" s="34"/>
      <c r="I84" s="34"/>
      <c r="J84" s="34"/>
      <c r="K84" s="34"/>
      <c r="L84" s="34"/>
      <c r="M84" s="34"/>
    </row>
  </sheetData>
  <phoneticPr fontId="2" type="noConversion"/>
  <printOptions horizontalCentered="1" verticalCentered="1"/>
  <pageMargins left="0.51181102362204722" right="0.51181102362204722" top="0.49" bottom="0.64" header="0.37" footer="0.34"/>
  <pageSetup paperSize="9" scale="95" orientation="landscape" horizontalDpi="4294967292" verticalDpi="200" r:id="rId1"/>
  <headerFooter alignWithMargins="0">
    <oddFooter>&amp;C&amp;"Times New Roman,Regular"Blaðsíða&amp;"Helv,Regular" &amp;"Times New Roman,Regular"&amp;P af &amp;N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2050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0" r:id="rId4"/>
      </mc:Fallback>
    </mc:AlternateContent>
    <mc:AlternateContent xmlns:mc="http://schemas.openxmlformats.org/markup-compatibility/2006">
      <mc:Choice Requires="x14">
        <oleObject progId="Paint.Picture" shapeId="2051" r:id="rId6">
          <objectPr defaultSize="0" autoPict="0" r:id="rId5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2</xdr:col>
                <xdr:colOff>352425</xdr:colOff>
                <xdr:row>3</xdr:row>
                <xdr:rowOff>66675</xdr:rowOff>
              </to>
            </anchor>
          </objectPr>
        </oleObject>
      </mc:Choice>
      <mc:Fallback>
        <oleObject progId="Paint.Picture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</vt:i4>
      </vt:variant>
    </vt:vector>
  </HeadingPairs>
  <TitlesOfParts>
    <vt:vector size="13" baseType="lpstr">
      <vt:lpstr>Forsendur</vt:lpstr>
      <vt:lpstr>Verð apríl 2013</vt:lpstr>
      <vt:lpstr>Dags_visit_naest</vt:lpstr>
      <vt:lpstr>LVT</vt:lpstr>
      <vt:lpstr>NVT</vt:lpstr>
      <vt:lpstr>NvtNæstaMánaðar</vt:lpstr>
      <vt:lpstr>NvtÞessaMánaðar</vt:lpstr>
      <vt:lpstr>'Verð apríl 2013'!Print_Area</vt:lpstr>
      <vt:lpstr>'Verð apríl 2013'!Print_Titles</vt:lpstr>
      <vt:lpstr>Verdb_raun</vt:lpstr>
      <vt:lpstr>verdbspa</vt:lpstr>
      <vt:lpstr>VerðBólgaMánaðarins</vt:lpstr>
      <vt:lpstr>VerðBólguSpáSeðlabanka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Reiknað verð húsbréfa</dc:title>
  <dc:creator>Ásbjörn Þorleifsson</dc:creator>
  <cp:lastModifiedBy>Herdís Einarsdóttir</cp:lastModifiedBy>
  <cp:lastPrinted>2001-12-12T16:53:54Z</cp:lastPrinted>
  <dcterms:created xsi:type="dcterms:W3CDTF">1995-11-01T15:58:49Z</dcterms:created>
  <dcterms:modified xsi:type="dcterms:W3CDTF">2013-04-02T14:05:18Z</dcterms:modified>
</cp:coreProperties>
</file>